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6" windowWidth="11112" windowHeight="57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<sst xmlns="http://schemas.openxmlformats.org/spreadsheetml/2006/main" count="125" uniqueCount="111">
  <si>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</si>
  <si>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</si>
  <si>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</si>
  <si>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</si>
  <si>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</si>
  <si>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</si>
  <si>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</si>
  <si>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</si>
  <si>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</si>
  <si>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</si>
  <si>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</si>
  <si>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</si>
  <si>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</si>
  <si>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</si>
  <si>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</si>
  <si>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</si>
  <si>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</si>
  <si>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</si>
  <si>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</si>
  <si>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</si>
  <si>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</si>
  <si>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</si>
  <si>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</si>
  <si>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</si>
  <si>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</si>
  <si>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</si>
  <si>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</si>
  <si>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</si>
  <si>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</si>
  <si>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</si>
  <si>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</si>
  <si>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</si>
  <si>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</si>
  <si>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</si>
  <si>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</si>
  <si>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</si>
  <si>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</si>
  <si>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</si>
  <si>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</si>
  <si>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</si>
  <si>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</si>
  <si>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</si>
  <si>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</si>
  <si>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</si>
  <si>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</si>
  <si>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</si>
  <si>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</si>
  <si>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</si>
  <si>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</si>
  <si>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</si>
  <si>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</si>
  <si>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</si>
  <si>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</si>
  <si>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</si>
  <si>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</si>
  <si>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</si>
  <si>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</si>
  <si>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</si>
  <si>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</si>
  <si>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</si>
  <si>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</si>
  <si>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</si>
  <si>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</si>
  <si>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</si>
  <si>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</si>
  <si>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</si>
  <si>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</si>
  <si>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</si>
  <si>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</si>
  <si>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</si>
  <si>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</si>
  <si>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</si>
  <si>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</si>
  <si>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</si>
  <si>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</si>
  <si>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</si>
  <si>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</si>
  <si>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</si>
  <si>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</si>
  <si>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</si>
  <si>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</si>
  <si>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</si>
  <si>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</si>
  <si>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</si>
  <si>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</si>
  <si>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</si>
  <si>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</si>
  <si>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</si>
  <si>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</si>
  <si>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</si>
  <si>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</si>
  <si>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</si>
  <si>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</si>
  <si>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</si>
  <si>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</si>
  <si>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</si>
  <si>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</si>
  <si>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</si>
  <si>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</si>
  <si>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</si>
  <si>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</si>
  <si>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</si>
  <si>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</si>
  <si>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</si>
  <si>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Распределение бюджетных ассигнований по разделам и подразделам классификации расходов местного бюджета на 2019 год </t>
  </si>
  <si>
    <t>Бюджет на 2019 год (тыс.руб.)</t>
  </si>
  <si>
    <t>Социальная политика</t>
  </si>
  <si>
    <t>Охрана семьи и детства</t>
  </si>
  <si>
    <t>1000</t>
  </si>
  <si>
    <t>1004</t>
  </si>
  <si>
    <r>
      <t xml:space="preserve">Приложение  №3                                                                         </t>
    </r>
    <r>
      <rPr>
        <sz val="14"/>
        <rFont val="Times New Roman"/>
        <family val="1"/>
      </rPr>
      <t>к решению совета депутатов                           МО Пудостьское сельское поселение                                             №31 от 19 декабря 2019 года</t>
    </r>
    <r>
      <rPr>
        <b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</si>
</sst>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72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right" wrapText="1"/>
    </xf>
    <xf numFmtId="0" fontId="15" fillId="0" borderId="0" xfId="0" applyNumberFormat="1" applyFont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zoomScalePageLayoutView="0" workbookViewId="0" topLeftCell="A3">
      <selection activeCell="P16" sqref="P16"/>
    </sheetView>
  </sheetViews>
  <sheetFormatPr defaultColWidth="9.00390625" defaultRowHeight="12.75"/>
  <cols>
    <col min="1" max="1" width="49.00390625" style="0" customWidth="1"/>
    <col min="2" max="2" width="10.625" style="1" customWidth="1"/>
    <col min="3" max="3" width="8.00390625" style="0" hidden="1" customWidth="1"/>
    <col min="4" max="4" width="6.625" style="0" hidden="1" customWidth="1"/>
    <col min="5" max="5" width="0.5" style="0" hidden="1" customWidth="1"/>
    <col min="6" max="6" width="11.37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50390625" style="2" hidden="1" customWidth="1"/>
    <col min="11" max="11" width="0.37109375" style="0" hidden="1" customWidth="1"/>
    <col min="12" max="12" width="11.875" style="2" hidden="1" customWidth="1"/>
    <col min="13" max="13" width="10.50390625" style="0" hidden="1" customWidth="1"/>
    <col min="14" max="14" width="1.12109375" style="0" hidden="1" customWidth="1"/>
    <col min="15" max="15" width="11.625" style="1" customWidth="1"/>
    <col min="16" max="16" width="20.50390625" style="22" customWidth="1"/>
    <col min="17" max="17" width="11.50390625" style="2" hidden="1" customWidth="1"/>
    <col min="18" max="18" width="11.875" style="0" hidden="1" customWidth="1"/>
    <col min="19" max="19" width="11.00390625" style="3" hidden="1" customWidth="1"/>
    <col min="20" max="20" width="10.50390625" style="2" hidden="1" customWidth="1"/>
    <col min="21" max="21" width="8.50390625" style="0" hidden="1" customWidth="1"/>
  </cols>
  <sheetData>
    <row r="1" spans="1:21" ht="12.75">
      <c r="A1" s="2"/>
      <c r="B1" s="96" t="s">
        <v>110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  <c r="R1" s="97"/>
      <c r="S1" s="97"/>
      <c r="T1" s="97"/>
      <c r="U1" s="97"/>
    </row>
    <row r="2" spans="1:21" ht="12.75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2.75">
      <c r="A3" s="2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1" ht="30.75" customHeight="1">
      <c r="A4" s="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19" ht="13.5">
      <c r="A5" s="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39" t="s">
        <v>84</v>
      </c>
      <c r="R5" s="39" t="s">
        <v>84</v>
      </c>
      <c r="S5" s="40"/>
    </row>
    <row r="6" spans="1:19" ht="2.25" customHeight="1">
      <c r="A6" s="2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22"/>
      <c r="R6" s="22"/>
      <c r="S6" s="40"/>
    </row>
    <row r="7" spans="1:19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Q7" s="22"/>
      <c r="R7" s="22"/>
      <c r="S7" s="40"/>
    </row>
    <row r="8" spans="1:19" ht="12.75" customHeight="1" hidden="1">
      <c r="A8" s="2"/>
      <c r="B8" s="24"/>
      <c r="C8" s="2"/>
      <c r="D8" s="2"/>
      <c r="E8" s="2"/>
      <c r="F8" s="2"/>
      <c r="G8" s="2"/>
      <c r="H8" s="2"/>
      <c r="I8" s="2"/>
      <c r="K8" s="2"/>
      <c r="M8" s="2"/>
      <c r="N8" s="2"/>
      <c r="O8" s="24"/>
      <c r="Q8" s="22"/>
      <c r="R8" s="22"/>
      <c r="S8" s="40"/>
    </row>
    <row r="9" spans="1:21" ht="38.25" customHeight="1" thickBot="1">
      <c r="A9" s="98" t="s">
        <v>104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</row>
    <row r="10" spans="1:20" ht="19.5" customHeight="1" hidden="1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</row>
    <row r="11" spans="1:21" ht="15.75" customHeight="1">
      <c r="A11" s="89" t="s">
        <v>0</v>
      </c>
      <c r="B11" s="89" t="s">
        <v>1</v>
      </c>
      <c r="C11" s="89" t="s">
        <v>2</v>
      </c>
      <c r="D11" s="89"/>
      <c r="E11" s="89"/>
      <c r="F11" s="89" t="s">
        <v>3</v>
      </c>
      <c r="G11" s="90" t="s">
        <v>4</v>
      </c>
      <c r="H11" s="91"/>
      <c r="I11" s="92"/>
      <c r="J11" s="89" t="s">
        <v>5</v>
      </c>
      <c r="K11" s="89" t="s">
        <v>6</v>
      </c>
      <c r="L11" s="90" t="s">
        <v>4</v>
      </c>
      <c r="M11" s="91"/>
      <c r="N11" s="92"/>
      <c r="O11" s="89" t="s">
        <v>88</v>
      </c>
      <c r="P11" s="89" t="s">
        <v>105</v>
      </c>
      <c r="Q11" s="100" t="s">
        <v>7</v>
      </c>
      <c r="R11" s="108" t="s">
        <v>8</v>
      </c>
      <c r="S11" s="93" t="s">
        <v>9</v>
      </c>
      <c r="T11" s="102" t="s">
        <v>10</v>
      </c>
      <c r="U11" s="87" t="s">
        <v>11</v>
      </c>
    </row>
    <row r="12" spans="1:21" ht="16.5" customHeight="1">
      <c r="A12" s="89"/>
      <c r="B12" s="89"/>
      <c r="C12" s="89"/>
      <c r="D12" s="89"/>
      <c r="E12" s="89"/>
      <c r="F12" s="89"/>
      <c r="G12" s="89" t="s">
        <v>12</v>
      </c>
      <c r="H12" s="89" t="s">
        <v>13</v>
      </c>
      <c r="I12" s="89" t="s">
        <v>14</v>
      </c>
      <c r="J12" s="89"/>
      <c r="K12" s="89"/>
      <c r="L12" s="89" t="s">
        <v>15</v>
      </c>
      <c r="M12" s="89" t="s">
        <v>13</v>
      </c>
      <c r="N12" s="89" t="s">
        <v>14</v>
      </c>
      <c r="O12" s="89"/>
      <c r="P12" s="89"/>
      <c r="Q12" s="101"/>
      <c r="R12" s="109"/>
      <c r="S12" s="94"/>
      <c r="T12" s="103"/>
      <c r="U12" s="88"/>
    </row>
    <row r="13" spans="1:21" ht="51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101"/>
      <c r="R13" s="109"/>
      <c r="S13" s="95"/>
      <c r="T13" s="103"/>
      <c r="U13" s="88"/>
    </row>
    <row r="14" spans="1:21" ht="0.75" customHeight="1" hidden="1">
      <c r="A14" s="89"/>
      <c r="B14" s="89"/>
      <c r="C14" s="89"/>
      <c r="D14" s="89"/>
      <c r="E14" s="89"/>
      <c r="F14" s="89"/>
      <c r="G14" s="41"/>
      <c r="H14" s="41"/>
      <c r="I14" s="41"/>
      <c r="J14" s="41"/>
      <c r="K14" s="41"/>
      <c r="L14" s="41"/>
      <c r="M14" s="41"/>
      <c r="N14" s="41"/>
      <c r="O14" s="89"/>
      <c r="P14" s="60"/>
      <c r="Q14" s="42"/>
      <c r="R14" s="43"/>
      <c r="S14" s="44"/>
      <c r="T14" s="103"/>
      <c r="U14" s="4"/>
    </row>
    <row r="15" spans="1:21" ht="18.75" customHeight="1">
      <c r="A15" s="60">
        <v>1</v>
      </c>
      <c r="B15" s="60">
        <v>2</v>
      </c>
      <c r="C15" s="60"/>
      <c r="D15" s="60"/>
      <c r="E15" s="60"/>
      <c r="F15" s="60"/>
      <c r="G15" s="41"/>
      <c r="H15" s="41"/>
      <c r="I15" s="41"/>
      <c r="J15" s="41"/>
      <c r="K15" s="41"/>
      <c r="L15" s="41"/>
      <c r="M15" s="41"/>
      <c r="N15" s="41"/>
      <c r="O15" s="60">
        <v>3</v>
      </c>
      <c r="P15" s="60">
        <v>4</v>
      </c>
      <c r="Q15" s="42"/>
      <c r="R15" s="43"/>
      <c r="S15" s="44"/>
      <c r="T15" s="86"/>
      <c r="U15" s="4"/>
    </row>
    <row r="16" spans="1:21" ht="15.75" customHeight="1">
      <c r="A16" s="46" t="s">
        <v>16</v>
      </c>
      <c r="B16" s="45" t="s">
        <v>17</v>
      </c>
      <c r="C16" s="46">
        <f aca="true" t="shared" si="0" ref="C16:N16">SUM(C17:C21)</f>
        <v>66573</v>
      </c>
      <c r="D16" s="46">
        <f t="shared" si="0"/>
        <v>-4729</v>
      </c>
      <c r="E16" s="46">
        <f t="shared" si="0"/>
        <v>63544.56</v>
      </c>
      <c r="F16" s="46">
        <f t="shared" si="0"/>
        <v>69449.2</v>
      </c>
      <c r="G16" s="46">
        <f t="shared" si="0"/>
        <v>58861.899999999994</v>
      </c>
      <c r="H16" s="46">
        <f t="shared" si="0"/>
        <v>8592.3</v>
      </c>
      <c r="I16" s="46">
        <f t="shared" si="0"/>
        <v>1995</v>
      </c>
      <c r="J16" s="47">
        <f t="shared" si="0"/>
        <v>63239.7</v>
      </c>
      <c r="K16" s="46">
        <f t="shared" si="0"/>
        <v>72655.7</v>
      </c>
      <c r="L16" s="46">
        <f t="shared" si="0"/>
        <v>60531</v>
      </c>
      <c r="M16" s="46">
        <f t="shared" si="0"/>
        <v>12044.7</v>
      </c>
      <c r="N16" s="46">
        <f t="shared" si="0"/>
        <v>80</v>
      </c>
      <c r="O16" s="45"/>
      <c r="P16" s="74">
        <f>P17+P19+P20+P21</f>
        <v>18968.100000000002</v>
      </c>
      <c r="Q16" s="74" t="e">
        <f>#REF!+Q17+#REF!+#REF!+Q21</f>
        <v>#REF!</v>
      </c>
      <c r="R16" s="74" t="e">
        <f>#REF!+R17+#REF!+#REF!+R21</f>
        <v>#REF!</v>
      </c>
      <c r="S16" s="74" t="e">
        <f>#REF!+S17+#REF!+#REF!+S21</f>
        <v>#REF!</v>
      </c>
      <c r="T16" s="74" t="e">
        <f>#REF!+T17+#REF!+#REF!+T21</f>
        <v>#REF!</v>
      </c>
      <c r="U16" s="74" t="e">
        <f>#REF!+U17+#REF!+#REF!+U21</f>
        <v>#REF!</v>
      </c>
    </row>
    <row r="17" spans="1:26" ht="19.5" customHeight="1">
      <c r="A17" s="56" t="s">
        <v>18</v>
      </c>
      <c r="B17" s="51"/>
      <c r="C17" s="53">
        <v>45198</v>
      </c>
      <c r="D17" s="53">
        <f>-834-3694</f>
        <v>-4528</v>
      </c>
      <c r="E17" s="52">
        <v>39830</v>
      </c>
      <c r="F17" s="52">
        <f aca="true" t="shared" si="1" ref="F17:F62">G17+H17+I17</f>
        <v>47382.1</v>
      </c>
      <c r="G17" s="52">
        <f>42752.1+2800</f>
        <v>45552.1</v>
      </c>
      <c r="H17" s="52"/>
      <c r="I17" s="52">
        <v>1830</v>
      </c>
      <c r="J17" s="52">
        <f>1166+45418</f>
        <v>46584</v>
      </c>
      <c r="K17" s="53">
        <f aca="true" t="shared" si="2" ref="K17:K62">L17+M17+N17</f>
        <v>45100</v>
      </c>
      <c r="L17" s="52">
        <v>45100</v>
      </c>
      <c r="M17" s="52"/>
      <c r="N17" s="52"/>
      <c r="O17" s="51" t="s">
        <v>19</v>
      </c>
      <c r="P17" s="75">
        <v>16150.2</v>
      </c>
      <c r="Q17" s="48">
        <f aca="true" t="shared" si="3" ref="Q17:Q61">J17/G17*100</f>
        <v>102.26531817413466</v>
      </c>
      <c r="R17" s="49">
        <f aca="true" t="shared" si="4" ref="R17:R59">L17/G17*100</f>
        <v>99.00751008186232</v>
      </c>
      <c r="S17" s="55"/>
      <c r="T17" s="53">
        <v>26630.9</v>
      </c>
      <c r="U17" s="5">
        <f aca="true" t="shared" si="5" ref="U17:U59">L17/T17*100</f>
        <v>169.35214356255327</v>
      </c>
      <c r="Z17" s="2"/>
    </row>
    <row r="18" spans="1:21" ht="12" customHeight="1" hidden="1">
      <c r="A18" s="56" t="s">
        <v>20</v>
      </c>
      <c r="B18" s="51"/>
      <c r="C18" s="53"/>
      <c r="D18" s="53"/>
      <c r="E18" s="52"/>
      <c r="F18" s="52">
        <f t="shared" si="1"/>
        <v>1740</v>
      </c>
      <c r="G18" s="52">
        <f>500+1240</f>
        <v>1740</v>
      </c>
      <c r="H18" s="52"/>
      <c r="I18" s="52"/>
      <c r="J18" s="52"/>
      <c r="K18" s="53">
        <f t="shared" si="2"/>
        <v>0</v>
      </c>
      <c r="L18" s="52"/>
      <c r="M18" s="52"/>
      <c r="N18" s="52"/>
      <c r="O18" s="51" t="s">
        <v>21</v>
      </c>
      <c r="P18" s="75"/>
      <c r="Q18" s="48">
        <f t="shared" si="3"/>
        <v>0</v>
      </c>
      <c r="R18" s="49">
        <f t="shared" si="4"/>
        <v>0</v>
      </c>
      <c r="S18" s="55"/>
      <c r="T18" s="53"/>
      <c r="U18" s="5"/>
    </row>
    <row r="19" spans="1:21" ht="51" customHeight="1">
      <c r="A19" s="56" t="s">
        <v>103</v>
      </c>
      <c r="B19" s="51"/>
      <c r="C19" s="53"/>
      <c r="D19" s="53"/>
      <c r="E19" s="52"/>
      <c r="F19" s="52"/>
      <c r="G19" s="52"/>
      <c r="H19" s="52"/>
      <c r="I19" s="52"/>
      <c r="J19" s="52"/>
      <c r="K19" s="53"/>
      <c r="L19" s="52"/>
      <c r="M19" s="52"/>
      <c r="N19" s="52"/>
      <c r="O19" s="51" t="s">
        <v>102</v>
      </c>
      <c r="P19" s="75">
        <v>230.5</v>
      </c>
      <c r="Q19" s="48"/>
      <c r="R19" s="49"/>
      <c r="S19" s="55"/>
      <c r="T19" s="53"/>
      <c r="U19" s="5"/>
    </row>
    <row r="20" spans="1:21" ht="15.75" customHeight="1">
      <c r="A20" s="56" t="s">
        <v>20</v>
      </c>
      <c r="B20" s="51"/>
      <c r="C20" s="53"/>
      <c r="D20" s="53"/>
      <c r="E20" s="52"/>
      <c r="F20" s="52"/>
      <c r="G20" s="52"/>
      <c r="H20" s="52"/>
      <c r="I20" s="52"/>
      <c r="J20" s="52"/>
      <c r="K20" s="53"/>
      <c r="L20" s="52"/>
      <c r="M20" s="52"/>
      <c r="N20" s="52"/>
      <c r="O20" s="51" t="s">
        <v>21</v>
      </c>
      <c r="P20" s="75">
        <v>604.2</v>
      </c>
      <c r="Q20" s="48"/>
      <c r="R20" s="49"/>
      <c r="S20" s="55"/>
      <c r="T20" s="53"/>
      <c r="U20" s="5"/>
    </row>
    <row r="21" spans="1:21" ht="17.25" customHeight="1">
      <c r="A21" s="56" t="s">
        <v>92</v>
      </c>
      <c r="B21" s="51"/>
      <c r="C21" s="53">
        <v>21375</v>
      </c>
      <c r="D21" s="53">
        <f>160+834-4889+3694</f>
        <v>-201</v>
      </c>
      <c r="E21" s="52">
        <f>SUM(E22:E32)</f>
        <v>23714.559999999998</v>
      </c>
      <c r="F21" s="52">
        <f t="shared" si="1"/>
        <v>20327.1</v>
      </c>
      <c r="G21" s="52">
        <f>SUM(G22:G32)</f>
        <v>11569.8</v>
      </c>
      <c r="H21" s="52">
        <f>SUM(H22:H32)</f>
        <v>8592.3</v>
      </c>
      <c r="I21" s="52">
        <f>SUM(I22:I32)</f>
        <v>165</v>
      </c>
      <c r="J21" s="52">
        <f>SUM(J22:J32)</f>
        <v>16655.7</v>
      </c>
      <c r="K21" s="53">
        <f t="shared" si="2"/>
        <v>27555.7</v>
      </c>
      <c r="L21" s="52">
        <f>SUM(L22:L32)</f>
        <v>15431</v>
      </c>
      <c r="M21" s="52">
        <f>SUM(M22:M32)</f>
        <v>12044.7</v>
      </c>
      <c r="N21" s="52">
        <f>SUM(N22:N32)</f>
        <v>80</v>
      </c>
      <c r="O21" s="51" t="s">
        <v>97</v>
      </c>
      <c r="P21" s="75">
        <v>1983.2</v>
      </c>
      <c r="Q21" s="48">
        <f t="shared" si="3"/>
        <v>143.95840896126123</v>
      </c>
      <c r="R21" s="49">
        <f t="shared" si="4"/>
        <v>133.37309201541947</v>
      </c>
      <c r="S21" s="55"/>
      <c r="T21" s="53">
        <f>SUM(T22:T32)</f>
        <v>12572.400000000001</v>
      </c>
      <c r="U21" s="5">
        <f t="shared" si="5"/>
        <v>122.73710667812033</v>
      </c>
    </row>
    <row r="22" spans="1:21" ht="0.75" customHeight="1">
      <c r="A22" s="54" t="s">
        <v>22</v>
      </c>
      <c r="B22" s="51"/>
      <c r="C22" s="53"/>
      <c r="D22" s="53"/>
      <c r="E22" s="52">
        <v>5369</v>
      </c>
      <c r="F22" s="52">
        <f t="shared" si="1"/>
        <v>3884</v>
      </c>
      <c r="G22" s="52">
        <v>3719</v>
      </c>
      <c r="H22" s="52"/>
      <c r="I22" s="52">
        <v>165</v>
      </c>
      <c r="J22" s="52">
        <v>4643.7</v>
      </c>
      <c r="K22" s="53">
        <f t="shared" si="2"/>
        <v>4158</v>
      </c>
      <c r="L22" s="52">
        <v>4078</v>
      </c>
      <c r="M22" s="52"/>
      <c r="N22" s="52">
        <v>80</v>
      </c>
      <c r="O22" s="51"/>
      <c r="P22" s="61">
        <f aca="true" t="shared" si="6" ref="P22:P61">L22+M22+N22</f>
        <v>4158</v>
      </c>
      <c r="Q22" s="48">
        <f t="shared" si="3"/>
        <v>124.86421080935735</v>
      </c>
      <c r="R22" s="49">
        <f t="shared" si="4"/>
        <v>109.6531325625168</v>
      </c>
      <c r="S22" s="55"/>
      <c r="T22" s="53">
        <v>2007.6</v>
      </c>
      <c r="U22" s="5">
        <f t="shared" si="5"/>
        <v>203.1281131699542</v>
      </c>
    </row>
    <row r="23" spans="1:21" ht="12.75" customHeight="1" hidden="1">
      <c r="A23" s="54" t="s">
        <v>23</v>
      </c>
      <c r="B23" s="51"/>
      <c r="C23" s="53"/>
      <c r="D23" s="53"/>
      <c r="E23" s="52">
        <v>1500</v>
      </c>
      <c r="F23" s="52">
        <f t="shared" si="1"/>
        <v>1500</v>
      </c>
      <c r="G23" s="52">
        <v>1500</v>
      </c>
      <c r="H23" s="52"/>
      <c r="I23" s="52"/>
      <c r="J23" s="52">
        <v>2060</v>
      </c>
      <c r="K23" s="53">
        <f t="shared" si="2"/>
        <v>1500</v>
      </c>
      <c r="L23" s="52">
        <v>1500</v>
      </c>
      <c r="M23" s="52"/>
      <c r="N23" s="52"/>
      <c r="O23" s="51"/>
      <c r="P23" s="61">
        <f t="shared" si="6"/>
        <v>1500</v>
      </c>
      <c r="Q23" s="48">
        <f t="shared" si="3"/>
        <v>137.33333333333334</v>
      </c>
      <c r="R23" s="49">
        <f t="shared" si="4"/>
        <v>100</v>
      </c>
      <c r="S23" s="55"/>
      <c r="T23" s="53">
        <v>357.4</v>
      </c>
      <c r="U23" s="5">
        <f t="shared" si="5"/>
        <v>419.6978175713487</v>
      </c>
    </row>
    <row r="24" spans="1:21" ht="13.5" customHeight="1" hidden="1">
      <c r="A24" s="54" t="s">
        <v>24</v>
      </c>
      <c r="B24" s="51"/>
      <c r="C24" s="53"/>
      <c r="D24" s="53"/>
      <c r="E24" s="52">
        <v>176</v>
      </c>
      <c r="F24" s="52">
        <f t="shared" si="1"/>
        <v>176</v>
      </c>
      <c r="G24" s="52">
        <v>100</v>
      </c>
      <c r="H24" s="52">
        <v>76</v>
      </c>
      <c r="I24" s="52"/>
      <c r="J24" s="52"/>
      <c r="K24" s="53">
        <f t="shared" si="2"/>
        <v>83</v>
      </c>
      <c r="L24" s="52"/>
      <c r="M24" s="52">
        <v>83</v>
      </c>
      <c r="N24" s="52"/>
      <c r="O24" s="51"/>
      <c r="P24" s="61">
        <f t="shared" si="6"/>
        <v>83</v>
      </c>
      <c r="Q24" s="48">
        <f t="shared" si="3"/>
        <v>0</v>
      </c>
      <c r="R24" s="49">
        <f t="shared" si="4"/>
        <v>0</v>
      </c>
      <c r="S24" s="55"/>
      <c r="T24" s="53">
        <v>69</v>
      </c>
      <c r="U24" s="5">
        <f t="shared" si="5"/>
        <v>0</v>
      </c>
    </row>
    <row r="25" spans="1:21" ht="12.75" customHeight="1" hidden="1">
      <c r="A25" s="54" t="s">
        <v>25</v>
      </c>
      <c r="B25" s="51"/>
      <c r="C25" s="53"/>
      <c r="D25" s="53"/>
      <c r="E25" s="53">
        <v>2024.76</v>
      </c>
      <c r="F25" s="52">
        <f t="shared" si="1"/>
        <v>2034.8</v>
      </c>
      <c r="G25" s="53"/>
      <c r="H25" s="53">
        <v>2034.8</v>
      </c>
      <c r="I25" s="53"/>
      <c r="J25" s="53"/>
      <c r="K25" s="53">
        <f t="shared" si="2"/>
        <v>5309.7</v>
      </c>
      <c r="L25" s="53"/>
      <c r="M25" s="53">
        <f>390.9+1599.8+389+10+2920</f>
        <v>5309.7</v>
      </c>
      <c r="N25" s="53"/>
      <c r="O25" s="51"/>
      <c r="P25" s="61">
        <f t="shared" si="6"/>
        <v>5309.7</v>
      </c>
      <c r="Q25" s="48"/>
      <c r="R25" s="49"/>
      <c r="S25" s="55"/>
      <c r="T25" s="53">
        <v>976.5</v>
      </c>
      <c r="U25" s="5">
        <f t="shared" si="5"/>
        <v>0</v>
      </c>
    </row>
    <row r="26" spans="1:21" ht="12.75" customHeight="1" hidden="1">
      <c r="A26" s="54" t="s">
        <v>26</v>
      </c>
      <c r="B26" s="51"/>
      <c r="C26" s="53"/>
      <c r="D26" s="53"/>
      <c r="E26" s="53">
        <v>1871.8</v>
      </c>
      <c r="F26" s="52">
        <f t="shared" si="1"/>
        <v>0</v>
      </c>
      <c r="G26" s="53"/>
      <c r="H26" s="53"/>
      <c r="I26" s="53"/>
      <c r="J26" s="53"/>
      <c r="K26" s="53">
        <f t="shared" si="2"/>
        <v>0</v>
      </c>
      <c r="L26" s="53"/>
      <c r="M26" s="53"/>
      <c r="N26" s="53"/>
      <c r="O26" s="51"/>
      <c r="P26" s="61">
        <f t="shared" si="6"/>
        <v>0</v>
      </c>
      <c r="Q26" s="48"/>
      <c r="R26" s="49"/>
      <c r="S26" s="55"/>
      <c r="T26" s="53">
        <v>311.4</v>
      </c>
      <c r="U26" s="5">
        <f t="shared" si="5"/>
        <v>0</v>
      </c>
    </row>
    <row r="27" spans="1:21" ht="12.75" customHeight="1" hidden="1">
      <c r="A27" s="54" t="s">
        <v>27</v>
      </c>
      <c r="B27" s="51"/>
      <c r="C27" s="53"/>
      <c r="D27" s="53"/>
      <c r="E27" s="53">
        <v>6218</v>
      </c>
      <c r="F27" s="52">
        <f t="shared" si="1"/>
        <v>6481.5</v>
      </c>
      <c r="G27" s="53"/>
      <c r="H27" s="53">
        <v>6481.5</v>
      </c>
      <c r="I27" s="53"/>
      <c r="J27" s="53"/>
      <c r="K27" s="53">
        <f t="shared" si="2"/>
        <v>6652</v>
      </c>
      <c r="L27" s="53"/>
      <c r="M27" s="53">
        <v>6652</v>
      </c>
      <c r="N27" s="53"/>
      <c r="O27" s="51"/>
      <c r="P27" s="61">
        <f t="shared" si="6"/>
        <v>6652</v>
      </c>
      <c r="Q27" s="48"/>
      <c r="R27" s="49"/>
      <c r="S27" s="55"/>
      <c r="T27" s="53">
        <v>2079.9</v>
      </c>
      <c r="U27" s="5">
        <f t="shared" si="5"/>
        <v>0</v>
      </c>
    </row>
    <row r="28" spans="1:21" ht="12" customHeight="1" hidden="1">
      <c r="A28" s="54" t="s">
        <v>28</v>
      </c>
      <c r="B28" s="51"/>
      <c r="C28" s="53"/>
      <c r="D28" s="53"/>
      <c r="E28" s="53">
        <v>1555</v>
      </c>
      <c r="F28" s="52">
        <f t="shared" si="1"/>
        <v>1250.8</v>
      </c>
      <c r="G28" s="53">
        <v>1250.8</v>
      </c>
      <c r="H28" s="53"/>
      <c r="I28" s="53"/>
      <c r="J28" s="53"/>
      <c r="K28" s="53">
        <f t="shared" si="2"/>
        <v>0</v>
      </c>
      <c r="L28" s="53"/>
      <c r="M28" s="53"/>
      <c r="N28" s="53"/>
      <c r="O28" s="51"/>
      <c r="P28" s="61">
        <f t="shared" si="6"/>
        <v>0</v>
      </c>
      <c r="Q28" s="48">
        <f t="shared" si="3"/>
        <v>0</v>
      </c>
      <c r="R28" s="49">
        <f t="shared" si="4"/>
        <v>0</v>
      </c>
      <c r="S28" s="55"/>
      <c r="T28" s="53">
        <v>3897.1</v>
      </c>
      <c r="U28" s="5">
        <f t="shared" si="5"/>
        <v>0</v>
      </c>
    </row>
    <row r="29" spans="1:21" ht="11.25" customHeight="1" hidden="1">
      <c r="A29" s="54" t="s">
        <v>29</v>
      </c>
      <c r="B29" s="51"/>
      <c r="C29" s="53"/>
      <c r="D29" s="53"/>
      <c r="E29" s="53"/>
      <c r="F29" s="52">
        <f t="shared" si="1"/>
        <v>0</v>
      </c>
      <c r="G29" s="53"/>
      <c r="H29" s="53"/>
      <c r="I29" s="53"/>
      <c r="J29" s="53"/>
      <c r="K29" s="53">
        <f t="shared" si="2"/>
        <v>0</v>
      </c>
      <c r="L29" s="53"/>
      <c r="M29" s="53"/>
      <c r="N29" s="53"/>
      <c r="O29" s="51"/>
      <c r="P29" s="61">
        <f t="shared" si="6"/>
        <v>0</v>
      </c>
      <c r="Q29" s="48"/>
      <c r="R29" s="49"/>
      <c r="S29" s="55"/>
      <c r="T29" s="53">
        <v>2166.8</v>
      </c>
      <c r="U29" s="5">
        <f t="shared" si="5"/>
        <v>0</v>
      </c>
    </row>
    <row r="30" spans="1:21" ht="12.75" customHeight="1" hidden="1">
      <c r="A30" s="54" t="s">
        <v>30</v>
      </c>
      <c r="B30" s="51"/>
      <c r="C30" s="53"/>
      <c r="D30" s="53"/>
      <c r="E30" s="53">
        <v>5000</v>
      </c>
      <c r="F30" s="52">
        <f t="shared" si="1"/>
        <v>5000</v>
      </c>
      <c r="G30" s="53">
        <v>5000</v>
      </c>
      <c r="H30" s="53"/>
      <c r="I30" s="53"/>
      <c r="J30" s="53">
        <v>9952</v>
      </c>
      <c r="K30" s="53">
        <f t="shared" si="2"/>
        <v>9853</v>
      </c>
      <c r="L30" s="53">
        <v>9853</v>
      </c>
      <c r="M30" s="53"/>
      <c r="N30" s="53"/>
      <c r="O30" s="51"/>
      <c r="P30" s="61">
        <f t="shared" si="6"/>
        <v>9853</v>
      </c>
      <c r="Q30" s="48">
        <f t="shared" si="3"/>
        <v>199.04</v>
      </c>
      <c r="R30" s="49">
        <f t="shared" si="4"/>
        <v>197.06</v>
      </c>
      <c r="S30" s="55"/>
      <c r="T30" s="53">
        <v>706.7</v>
      </c>
      <c r="U30" s="5">
        <f t="shared" si="5"/>
        <v>1394.2266874204047</v>
      </c>
    </row>
    <row r="31" spans="1:21" ht="3" customHeight="1" hidden="1">
      <c r="A31" s="54" t="s">
        <v>31</v>
      </c>
      <c r="B31" s="51"/>
      <c r="C31" s="53"/>
      <c r="D31" s="53"/>
      <c r="E31" s="53"/>
      <c r="F31" s="52">
        <f t="shared" si="1"/>
        <v>0</v>
      </c>
      <c r="G31" s="53"/>
      <c r="H31" s="53"/>
      <c r="I31" s="53"/>
      <c r="J31" s="53"/>
      <c r="K31" s="53">
        <f t="shared" si="2"/>
        <v>0</v>
      </c>
      <c r="L31" s="53"/>
      <c r="M31" s="53"/>
      <c r="N31" s="53"/>
      <c r="O31" s="51"/>
      <c r="P31" s="61">
        <f t="shared" si="6"/>
        <v>0</v>
      </c>
      <c r="Q31" s="48" t="e">
        <f t="shared" si="3"/>
        <v>#DIV/0!</v>
      </c>
      <c r="R31" s="49" t="e">
        <f t="shared" si="4"/>
        <v>#DIV/0!</v>
      </c>
      <c r="S31" s="55"/>
      <c r="T31" s="53"/>
      <c r="U31" s="5" t="e">
        <f t="shared" si="5"/>
        <v>#DIV/0!</v>
      </c>
    </row>
    <row r="32" spans="1:21" ht="15" customHeight="1" hidden="1">
      <c r="A32" s="69" t="s">
        <v>32</v>
      </c>
      <c r="B32" s="62"/>
      <c r="C32" s="63"/>
      <c r="D32" s="63"/>
      <c r="E32" s="63"/>
      <c r="F32" s="64">
        <f t="shared" si="1"/>
        <v>0</v>
      </c>
      <c r="G32" s="63"/>
      <c r="H32" s="63"/>
      <c r="I32" s="63"/>
      <c r="J32" s="63"/>
      <c r="K32" s="63">
        <f t="shared" si="2"/>
        <v>0</v>
      </c>
      <c r="L32" s="63"/>
      <c r="M32" s="63"/>
      <c r="N32" s="63"/>
      <c r="O32" s="62"/>
      <c r="P32" s="65">
        <f t="shared" si="6"/>
        <v>0</v>
      </c>
      <c r="Q32" s="48" t="e">
        <f t="shared" si="3"/>
        <v>#DIV/0!</v>
      </c>
      <c r="R32" s="49" t="e">
        <f t="shared" si="4"/>
        <v>#DIV/0!</v>
      </c>
      <c r="S32" s="55"/>
      <c r="T32" s="53"/>
      <c r="U32" s="5" t="e">
        <f t="shared" si="5"/>
        <v>#DIV/0!</v>
      </c>
    </row>
    <row r="33" spans="1:21" ht="15.75" customHeight="1">
      <c r="A33" s="46" t="s">
        <v>89</v>
      </c>
      <c r="B33" s="45" t="s">
        <v>90</v>
      </c>
      <c r="C33" s="46" t="e">
        <f>SUM(#REF!)</f>
        <v>#REF!</v>
      </c>
      <c r="D33" s="46" t="e">
        <f>SUM(#REF!)</f>
        <v>#REF!</v>
      </c>
      <c r="E33" s="46">
        <f aca="true" t="shared" si="7" ref="E33:N33">SUM(E34:E34)</f>
        <v>1000</v>
      </c>
      <c r="F33" s="46">
        <f t="shared" si="7"/>
        <v>2800</v>
      </c>
      <c r="G33" s="46">
        <f t="shared" si="7"/>
        <v>2800</v>
      </c>
      <c r="H33" s="46">
        <f t="shared" si="7"/>
        <v>0</v>
      </c>
      <c r="I33" s="46">
        <f t="shared" si="7"/>
        <v>0</v>
      </c>
      <c r="J33" s="46">
        <f t="shared" si="7"/>
        <v>4292</v>
      </c>
      <c r="K33" s="46">
        <f t="shared" si="7"/>
        <v>2800</v>
      </c>
      <c r="L33" s="46">
        <f t="shared" si="7"/>
        <v>2800</v>
      </c>
      <c r="M33" s="46">
        <f t="shared" si="7"/>
        <v>0</v>
      </c>
      <c r="N33" s="46">
        <f t="shared" si="7"/>
        <v>0</v>
      </c>
      <c r="O33" s="45"/>
      <c r="P33" s="74">
        <f>P34</f>
        <v>556.5</v>
      </c>
      <c r="Q33" s="48"/>
      <c r="R33" s="49"/>
      <c r="S33" s="55"/>
      <c r="T33" s="53"/>
      <c r="U33" s="5"/>
    </row>
    <row r="34" spans="1:21" ht="18.75" customHeight="1">
      <c r="A34" s="76" t="s">
        <v>101</v>
      </c>
      <c r="B34" s="70"/>
      <c r="C34" s="71"/>
      <c r="D34" s="71"/>
      <c r="E34" s="72">
        <v>1000</v>
      </c>
      <c r="F34" s="73">
        <f>G34+H34+I34</f>
        <v>2800</v>
      </c>
      <c r="G34" s="72">
        <f>1000+1800</f>
        <v>2800</v>
      </c>
      <c r="H34" s="72"/>
      <c r="I34" s="72"/>
      <c r="J34" s="72">
        <v>4292</v>
      </c>
      <c r="K34" s="72">
        <f>L34+M34+N34</f>
        <v>2800</v>
      </c>
      <c r="L34" s="72">
        <v>2800</v>
      </c>
      <c r="M34" s="72"/>
      <c r="N34" s="72"/>
      <c r="O34" s="70" t="s">
        <v>91</v>
      </c>
      <c r="P34" s="77">
        <v>556.5</v>
      </c>
      <c r="Q34" s="48"/>
      <c r="R34" s="49"/>
      <c r="S34" s="55"/>
      <c r="T34" s="53"/>
      <c r="U34" s="5"/>
    </row>
    <row r="35" spans="1:21" ht="15" customHeight="1" hidden="1">
      <c r="A35" s="56" t="s">
        <v>33</v>
      </c>
      <c r="B35" s="51" t="s">
        <v>34</v>
      </c>
      <c r="C35" s="53"/>
      <c r="D35" s="53"/>
      <c r="E35" s="53"/>
      <c r="F35" s="52">
        <f t="shared" si="1"/>
        <v>37.5</v>
      </c>
      <c r="G35" s="53">
        <v>12.5</v>
      </c>
      <c r="H35" s="53">
        <v>12.5</v>
      </c>
      <c r="I35" s="53">
        <v>12.5</v>
      </c>
      <c r="J35" s="53"/>
      <c r="K35" s="53">
        <f t="shared" si="2"/>
        <v>0</v>
      </c>
      <c r="L35" s="53"/>
      <c r="M35" s="53"/>
      <c r="N35" s="53"/>
      <c r="O35" s="51" t="s">
        <v>34</v>
      </c>
      <c r="P35" s="75">
        <f t="shared" si="6"/>
        <v>0</v>
      </c>
      <c r="Q35" s="48">
        <f t="shared" si="3"/>
        <v>0</v>
      </c>
      <c r="R35" s="49">
        <f t="shared" si="4"/>
        <v>0</v>
      </c>
      <c r="S35" s="55"/>
      <c r="T35" s="53"/>
      <c r="U35" s="5" t="e">
        <f t="shared" si="5"/>
        <v>#DIV/0!</v>
      </c>
    </row>
    <row r="36" spans="1:21" ht="23.25" customHeight="1" hidden="1">
      <c r="A36" s="56" t="s">
        <v>35</v>
      </c>
      <c r="B36" s="51" t="s">
        <v>36</v>
      </c>
      <c r="C36" s="53">
        <v>0</v>
      </c>
      <c r="D36" s="53"/>
      <c r="E36" s="53">
        <v>0</v>
      </c>
      <c r="F36" s="52">
        <f t="shared" si="1"/>
        <v>1500</v>
      </c>
      <c r="G36" s="53">
        <v>500</v>
      </c>
      <c r="H36" s="53">
        <v>500</v>
      </c>
      <c r="I36" s="53">
        <v>500</v>
      </c>
      <c r="J36" s="53"/>
      <c r="K36" s="53">
        <f t="shared" si="2"/>
        <v>0</v>
      </c>
      <c r="L36" s="53"/>
      <c r="M36" s="53"/>
      <c r="N36" s="53"/>
      <c r="O36" s="51" t="s">
        <v>36</v>
      </c>
      <c r="P36" s="75">
        <f t="shared" si="6"/>
        <v>0</v>
      </c>
      <c r="Q36" s="48">
        <f t="shared" si="3"/>
        <v>0</v>
      </c>
      <c r="R36" s="49">
        <f t="shared" si="4"/>
        <v>0</v>
      </c>
      <c r="S36" s="55"/>
      <c r="T36" s="53"/>
      <c r="U36" s="5" t="e">
        <f t="shared" si="5"/>
        <v>#DIV/0!</v>
      </c>
    </row>
    <row r="37" spans="1:21" ht="15" customHeight="1">
      <c r="A37" s="46" t="s">
        <v>37</v>
      </c>
      <c r="B37" s="45" t="s">
        <v>38</v>
      </c>
      <c r="C37" s="46">
        <f>SUM(C38:C38)</f>
        <v>2820</v>
      </c>
      <c r="D37" s="46">
        <f>SUM(D38:D38)</f>
        <v>0</v>
      </c>
      <c r="E37" s="46" t="e">
        <f>E38+#REF!+#REF!+#REF!+#REF!+#REF!</f>
        <v>#REF!</v>
      </c>
      <c r="F37" s="46" t="e">
        <f>F38+#REF!+#REF!+#REF!+#REF!+#REF!</f>
        <v>#REF!</v>
      </c>
      <c r="G37" s="46" t="e">
        <f>G38+#REF!+#REF!+#REF!+#REF!+#REF!</f>
        <v>#REF!</v>
      </c>
      <c r="H37" s="46" t="e">
        <f>H38+#REF!+#REF!+#REF!+#REF!+#REF!</f>
        <v>#REF!</v>
      </c>
      <c r="I37" s="46" t="e">
        <f>I38+#REF!+#REF!+#REF!+#REF!+#REF!</f>
        <v>#REF!</v>
      </c>
      <c r="J37" s="46" t="e">
        <f>J38+#REF!+#REF!+#REF!+#REF!+#REF!+#REF!</f>
        <v>#REF!</v>
      </c>
      <c r="K37" s="46" t="e">
        <f>K38+#REF!+#REF!+#REF!+#REF!+#REF!+#REF!</f>
        <v>#REF!</v>
      </c>
      <c r="L37" s="46" t="e">
        <f>L38+#REF!+#REF!+#REF!+#REF!+#REF!+#REF!</f>
        <v>#REF!</v>
      </c>
      <c r="M37" s="46" t="e">
        <f>M38+#REF!+#REF!+#REF!+#REF!+#REF!+#REF!</f>
        <v>#REF!</v>
      </c>
      <c r="N37" s="46" t="e">
        <f>N38+#REF!+#REF!+#REF!+#REF!+#REF!+#REF!</f>
        <v>#REF!</v>
      </c>
      <c r="O37" s="45"/>
      <c r="P37" s="74">
        <f>P42+P41</f>
        <v>15798</v>
      </c>
      <c r="Q37" s="48" t="e">
        <f t="shared" si="3"/>
        <v>#REF!</v>
      </c>
      <c r="R37" s="49" t="e">
        <f t="shared" si="4"/>
        <v>#REF!</v>
      </c>
      <c r="S37" s="50" t="e">
        <f>L37/L71*100</f>
        <v>#REF!</v>
      </c>
      <c r="T37" s="46" t="e">
        <f>T38+#REF!+#REF!+#REF!+#REF!+#REF!</f>
        <v>#REF!</v>
      </c>
      <c r="U37" s="5" t="e">
        <f t="shared" si="5"/>
        <v>#REF!</v>
      </c>
    </row>
    <row r="38" spans="1:21" ht="12" customHeight="1" hidden="1">
      <c r="A38" s="56" t="s">
        <v>39</v>
      </c>
      <c r="B38" s="51" t="s">
        <v>40</v>
      </c>
      <c r="C38" s="53">
        <v>2820</v>
      </c>
      <c r="D38" s="53"/>
      <c r="E38" s="53"/>
      <c r="F38" s="52">
        <f t="shared" si="1"/>
        <v>138</v>
      </c>
      <c r="G38" s="53">
        <v>138</v>
      </c>
      <c r="H38" s="53"/>
      <c r="I38" s="53"/>
      <c r="J38" s="53"/>
      <c r="K38" s="53">
        <f t="shared" si="2"/>
        <v>0</v>
      </c>
      <c r="L38" s="53"/>
      <c r="M38" s="53"/>
      <c r="N38" s="53"/>
      <c r="O38" s="51" t="s">
        <v>40</v>
      </c>
      <c r="P38" s="75">
        <f t="shared" si="6"/>
        <v>0</v>
      </c>
      <c r="Q38" s="48">
        <f t="shared" si="3"/>
        <v>0</v>
      </c>
      <c r="R38" s="49">
        <f t="shared" si="4"/>
        <v>0</v>
      </c>
      <c r="S38" s="55"/>
      <c r="T38" s="53">
        <v>1880.3</v>
      </c>
      <c r="U38" s="5">
        <f t="shared" si="5"/>
        <v>0</v>
      </c>
    </row>
    <row r="39" spans="1:21" ht="0.75" customHeight="1">
      <c r="A39" s="56" t="s">
        <v>41</v>
      </c>
      <c r="B39" s="51"/>
      <c r="C39" s="53"/>
      <c r="D39" s="53"/>
      <c r="E39" s="53">
        <v>900</v>
      </c>
      <c r="F39" s="52">
        <f t="shared" si="1"/>
        <v>900</v>
      </c>
      <c r="G39" s="53">
        <v>900</v>
      </c>
      <c r="H39" s="53"/>
      <c r="I39" s="53"/>
      <c r="J39" s="53">
        <v>900</v>
      </c>
      <c r="K39" s="53">
        <f t="shared" si="2"/>
        <v>900</v>
      </c>
      <c r="L39" s="53">
        <v>900</v>
      </c>
      <c r="M39" s="53"/>
      <c r="N39" s="53"/>
      <c r="O39" s="51"/>
      <c r="P39" s="75">
        <v>20</v>
      </c>
      <c r="Q39" s="48">
        <f t="shared" si="3"/>
        <v>100</v>
      </c>
      <c r="R39" s="49">
        <f t="shared" si="4"/>
        <v>100</v>
      </c>
      <c r="S39" s="55"/>
      <c r="T39" s="53">
        <v>630</v>
      </c>
      <c r="U39" s="5">
        <f t="shared" si="5"/>
        <v>142.85714285714286</v>
      </c>
    </row>
    <row r="40" spans="1:21" ht="12.75" customHeight="1" hidden="1">
      <c r="A40" s="56" t="s">
        <v>42</v>
      </c>
      <c r="B40" s="51"/>
      <c r="C40" s="53"/>
      <c r="D40" s="53"/>
      <c r="E40" s="53">
        <v>3000</v>
      </c>
      <c r="F40" s="52">
        <f t="shared" si="1"/>
        <v>7000</v>
      </c>
      <c r="G40" s="53">
        <f>9000-2000</f>
        <v>7000</v>
      </c>
      <c r="H40" s="53"/>
      <c r="I40" s="53"/>
      <c r="J40" s="53">
        <v>20200</v>
      </c>
      <c r="K40" s="53">
        <f t="shared" si="2"/>
        <v>7000</v>
      </c>
      <c r="L40" s="53">
        <v>7000</v>
      </c>
      <c r="M40" s="53"/>
      <c r="N40" s="53"/>
      <c r="O40" s="51"/>
      <c r="P40" s="75">
        <f t="shared" si="6"/>
        <v>7000</v>
      </c>
      <c r="Q40" s="48">
        <f t="shared" si="3"/>
        <v>288.57142857142856</v>
      </c>
      <c r="R40" s="49">
        <f t="shared" si="4"/>
        <v>100</v>
      </c>
      <c r="S40" s="55"/>
      <c r="T40" s="53"/>
      <c r="U40" s="5"/>
    </row>
    <row r="41" spans="1:21" ht="16.5" customHeight="1">
      <c r="A41" s="56" t="s">
        <v>99</v>
      </c>
      <c r="B41" s="51"/>
      <c r="C41" s="53"/>
      <c r="D41" s="53"/>
      <c r="E41" s="53"/>
      <c r="F41" s="52"/>
      <c r="G41" s="53"/>
      <c r="H41" s="53"/>
      <c r="I41" s="53"/>
      <c r="J41" s="53"/>
      <c r="K41" s="53"/>
      <c r="L41" s="53"/>
      <c r="M41" s="53"/>
      <c r="N41" s="53"/>
      <c r="O41" s="51" t="s">
        <v>100</v>
      </c>
      <c r="P41" s="75">
        <v>14169.6</v>
      </c>
      <c r="Q41" s="48"/>
      <c r="R41" s="49"/>
      <c r="S41" s="55"/>
      <c r="T41" s="53"/>
      <c r="U41" s="5"/>
    </row>
    <row r="42" spans="1:21" ht="30.75" customHeight="1">
      <c r="A42" s="56" t="s">
        <v>94</v>
      </c>
      <c r="B42" s="51"/>
      <c r="C42" s="53"/>
      <c r="D42" s="53"/>
      <c r="E42" s="53"/>
      <c r="F42" s="52"/>
      <c r="G42" s="53"/>
      <c r="H42" s="53"/>
      <c r="I42" s="53"/>
      <c r="J42" s="53"/>
      <c r="K42" s="53"/>
      <c r="L42" s="53"/>
      <c r="M42" s="53"/>
      <c r="N42" s="53"/>
      <c r="O42" s="51" t="s">
        <v>95</v>
      </c>
      <c r="P42" s="75">
        <v>1628.4</v>
      </c>
      <c r="Q42" s="48"/>
      <c r="R42" s="49"/>
      <c r="S42" s="55"/>
      <c r="T42" s="53"/>
      <c r="U42" s="5"/>
    </row>
    <row r="43" spans="1:21" ht="13.5" customHeight="1">
      <c r="A43" s="46" t="s">
        <v>43</v>
      </c>
      <c r="B43" s="45" t="s">
        <v>44</v>
      </c>
      <c r="C43" s="46">
        <f aca="true" t="shared" si="8" ref="C43:N43">SUM(C44:C46)</f>
        <v>53545</v>
      </c>
      <c r="D43" s="46">
        <f t="shared" si="8"/>
        <v>-5700</v>
      </c>
      <c r="E43" s="46">
        <f t="shared" si="8"/>
        <v>129531.4</v>
      </c>
      <c r="F43" s="46">
        <f t="shared" si="8"/>
        <v>17579.9</v>
      </c>
      <c r="G43" s="46">
        <f t="shared" si="8"/>
        <v>16579.9</v>
      </c>
      <c r="H43" s="46">
        <f t="shared" si="8"/>
        <v>1000</v>
      </c>
      <c r="I43" s="46">
        <f t="shared" si="8"/>
        <v>0</v>
      </c>
      <c r="J43" s="46">
        <f t="shared" si="8"/>
        <v>48660.3</v>
      </c>
      <c r="K43" s="46">
        <f t="shared" si="8"/>
        <v>24705</v>
      </c>
      <c r="L43" s="46">
        <f t="shared" si="8"/>
        <v>18239</v>
      </c>
      <c r="M43" s="46">
        <f t="shared" si="8"/>
        <v>6466</v>
      </c>
      <c r="N43" s="46">
        <f t="shared" si="8"/>
        <v>0</v>
      </c>
      <c r="O43" s="45"/>
      <c r="P43" s="74">
        <f>P44+P45+P46</f>
        <v>79760.3</v>
      </c>
      <c r="Q43" s="48">
        <f t="shared" si="3"/>
        <v>293.4897074168119</v>
      </c>
      <c r="R43" s="49">
        <f t="shared" si="4"/>
        <v>110.00669485340681</v>
      </c>
      <c r="S43" s="50" t="e">
        <f>L43/L71*100</f>
        <v>#REF!</v>
      </c>
      <c r="T43" s="46">
        <f>SUM(T44:T46)</f>
        <v>109630.5</v>
      </c>
      <c r="U43" s="5">
        <f t="shared" si="5"/>
        <v>16.63679359302384</v>
      </c>
    </row>
    <row r="44" spans="1:21" ht="13.5">
      <c r="A44" s="56" t="s">
        <v>45</v>
      </c>
      <c r="B44" s="51"/>
      <c r="C44" s="53">
        <v>0</v>
      </c>
      <c r="D44" s="53"/>
      <c r="E44" s="53">
        <v>2500</v>
      </c>
      <c r="F44" s="52">
        <f t="shared" si="1"/>
        <v>8584.099999999999</v>
      </c>
      <c r="G44" s="53">
        <f>32888.5-19806.2-4498.2</f>
        <v>8584.099999999999</v>
      </c>
      <c r="H44" s="53"/>
      <c r="I44" s="53"/>
      <c r="J44" s="53">
        <v>10000</v>
      </c>
      <c r="K44" s="53">
        <f t="shared" si="2"/>
        <v>16466</v>
      </c>
      <c r="L44" s="53">
        <v>10000</v>
      </c>
      <c r="M44" s="53">
        <v>6466</v>
      </c>
      <c r="N44" s="53"/>
      <c r="O44" s="51" t="s">
        <v>46</v>
      </c>
      <c r="P44" s="75">
        <v>65447</v>
      </c>
      <c r="Q44" s="48">
        <f t="shared" si="3"/>
        <v>116.49444903950328</v>
      </c>
      <c r="R44" s="49">
        <f t="shared" si="4"/>
        <v>116.49444903950328</v>
      </c>
      <c r="S44" s="55"/>
      <c r="T44" s="53">
        <v>6400</v>
      </c>
      <c r="U44" s="5"/>
    </row>
    <row r="45" spans="1:21" ht="13.5">
      <c r="A45" s="56" t="s">
        <v>47</v>
      </c>
      <c r="B45" s="51"/>
      <c r="C45" s="53">
        <v>53545</v>
      </c>
      <c r="D45" s="53">
        <v>-5700</v>
      </c>
      <c r="E45" s="53">
        <v>127031.4</v>
      </c>
      <c r="F45" s="52">
        <f t="shared" si="1"/>
        <v>8995.800000000003</v>
      </c>
      <c r="G45" s="53">
        <f>100242.1-95206.8+2960.5</f>
        <v>7995.800000000003</v>
      </c>
      <c r="H45" s="53">
        <v>1000</v>
      </c>
      <c r="I45" s="53"/>
      <c r="J45" s="53">
        <f>854.5+445.8</f>
        <v>1300.3</v>
      </c>
      <c r="K45" s="53">
        <f t="shared" si="2"/>
        <v>0</v>
      </c>
      <c r="L45" s="53"/>
      <c r="M45" s="53"/>
      <c r="N45" s="53"/>
      <c r="O45" s="51" t="s">
        <v>48</v>
      </c>
      <c r="P45" s="75">
        <v>1075.6</v>
      </c>
      <c r="Q45" s="48">
        <f t="shared" si="3"/>
        <v>16.26228770104304</v>
      </c>
      <c r="R45" s="49">
        <f t="shared" si="4"/>
        <v>0</v>
      </c>
      <c r="S45" s="55"/>
      <c r="T45" s="53">
        <v>103230.5</v>
      </c>
      <c r="U45" s="5">
        <f t="shared" si="5"/>
        <v>0</v>
      </c>
    </row>
    <row r="46" spans="1:21" ht="13.5">
      <c r="A46" s="56" t="s">
        <v>93</v>
      </c>
      <c r="B46" s="51"/>
      <c r="C46" s="53"/>
      <c r="D46" s="53"/>
      <c r="E46" s="53"/>
      <c r="F46" s="52">
        <f t="shared" si="1"/>
        <v>0</v>
      </c>
      <c r="G46" s="53"/>
      <c r="H46" s="53"/>
      <c r="I46" s="53"/>
      <c r="J46" s="53">
        <v>37360</v>
      </c>
      <c r="K46" s="53">
        <f t="shared" si="2"/>
        <v>8239</v>
      </c>
      <c r="L46" s="53">
        <v>8239</v>
      </c>
      <c r="M46" s="53"/>
      <c r="N46" s="53"/>
      <c r="O46" s="51" t="s">
        <v>49</v>
      </c>
      <c r="P46" s="75">
        <v>13237.7</v>
      </c>
      <c r="Q46" s="48"/>
      <c r="R46" s="49"/>
      <c r="S46" s="55"/>
      <c r="T46" s="53"/>
      <c r="U46" s="5"/>
    </row>
    <row r="47" spans="1:21" ht="12.75" customHeight="1" hidden="1">
      <c r="A47" s="56" t="s">
        <v>50</v>
      </c>
      <c r="B47" s="51"/>
      <c r="C47" s="53"/>
      <c r="D47" s="53"/>
      <c r="E47" s="53">
        <v>45600</v>
      </c>
      <c r="F47" s="52">
        <f t="shared" si="1"/>
        <v>62143.5</v>
      </c>
      <c r="G47" s="56">
        <f>64227-2590+506.5</f>
        <v>62143.5</v>
      </c>
      <c r="H47" s="53"/>
      <c r="I47" s="53"/>
      <c r="J47" s="53">
        <v>224152.9</v>
      </c>
      <c r="K47" s="53">
        <f t="shared" si="2"/>
        <v>68280</v>
      </c>
      <c r="L47" s="53">
        <v>68280</v>
      </c>
      <c r="M47" s="53"/>
      <c r="N47" s="53"/>
      <c r="O47" s="51"/>
      <c r="P47" s="75">
        <f t="shared" si="6"/>
        <v>68280</v>
      </c>
      <c r="Q47" s="48">
        <f t="shared" si="3"/>
        <v>360.7020846910779</v>
      </c>
      <c r="R47" s="49">
        <f t="shared" si="4"/>
        <v>109.87472543387481</v>
      </c>
      <c r="S47" s="55"/>
      <c r="T47" s="53">
        <v>3635.7</v>
      </c>
      <c r="U47" s="5">
        <f t="shared" si="5"/>
        <v>1878.0427428005612</v>
      </c>
    </row>
    <row r="48" spans="1:21" ht="12.75" customHeight="1" hidden="1">
      <c r="A48" s="56" t="s">
        <v>51</v>
      </c>
      <c r="B48" s="51"/>
      <c r="C48" s="53"/>
      <c r="D48" s="53"/>
      <c r="E48" s="53"/>
      <c r="F48" s="52">
        <f t="shared" si="1"/>
        <v>1033</v>
      </c>
      <c r="G48" s="53">
        <v>1033</v>
      </c>
      <c r="H48" s="53"/>
      <c r="I48" s="53"/>
      <c r="J48" s="53"/>
      <c r="K48" s="53">
        <f t="shared" si="2"/>
        <v>0</v>
      </c>
      <c r="L48" s="53"/>
      <c r="M48" s="53"/>
      <c r="N48" s="53"/>
      <c r="O48" s="51"/>
      <c r="P48" s="75">
        <f t="shared" si="6"/>
        <v>0</v>
      </c>
      <c r="Q48" s="48">
        <f t="shared" si="3"/>
        <v>0</v>
      </c>
      <c r="R48" s="49">
        <f t="shared" si="4"/>
        <v>0</v>
      </c>
      <c r="S48" s="55"/>
      <c r="T48" s="53"/>
      <c r="U48" s="5" t="e">
        <f t="shared" si="5"/>
        <v>#DIV/0!</v>
      </c>
    </row>
    <row r="49" spans="1:21" ht="11.25" customHeight="1" hidden="1">
      <c r="A49" s="56" t="s">
        <v>52</v>
      </c>
      <c r="B49" s="51"/>
      <c r="C49" s="53"/>
      <c r="D49" s="53"/>
      <c r="E49" s="53"/>
      <c r="F49" s="52">
        <f t="shared" si="1"/>
        <v>32300</v>
      </c>
      <c r="G49" s="53"/>
      <c r="H49" s="53">
        <v>32300</v>
      </c>
      <c r="I49" s="53"/>
      <c r="J49" s="53"/>
      <c r="K49" s="53">
        <f t="shared" si="2"/>
        <v>0</v>
      </c>
      <c r="L49" s="53"/>
      <c r="M49" s="53"/>
      <c r="N49" s="53"/>
      <c r="O49" s="51"/>
      <c r="P49" s="75">
        <f t="shared" si="6"/>
        <v>0</v>
      </c>
      <c r="Q49" s="48"/>
      <c r="R49" s="49"/>
      <c r="S49" s="55"/>
      <c r="T49" s="53">
        <v>4052.8</v>
      </c>
      <c r="U49" s="5"/>
    </row>
    <row r="50" spans="1:21" ht="13.5" customHeight="1" hidden="1">
      <c r="A50" s="56" t="s">
        <v>53</v>
      </c>
      <c r="B50" s="51"/>
      <c r="C50" s="53"/>
      <c r="D50" s="53"/>
      <c r="E50" s="53">
        <v>12632.8</v>
      </c>
      <c r="F50" s="52">
        <f t="shared" si="1"/>
        <v>11690</v>
      </c>
      <c r="G50" s="53">
        <v>11690</v>
      </c>
      <c r="H50" s="53"/>
      <c r="I50" s="53"/>
      <c r="J50" s="53">
        <v>14151.4</v>
      </c>
      <c r="K50" s="53">
        <f t="shared" si="2"/>
        <v>12668</v>
      </c>
      <c r="L50" s="53">
        <v>12668</v>
      </c>
      <c r="M50" s="53"/>
      <c r="N50" s="53"/>
      <c r="O50" s="51"/>
      <c r="P50" s="75">
        <f t="shared" si="6"/>
        <v>12668</v>
      </c>
      <c r="Q50" s="48">
        <f t="shared" si="3"/>
        <v>121.05560307955517</v>
      </c>
      <c r="R50" s="49">
        <f t="shared" si="4"/>
        <v>108.366124893071</v>
      </c>
      <c r="S50" s="55"/>
      <c r="T50" s="53">
        <v>6679.7</v>
      </c>
      <c r="U50" s="5">
        <f t="shared" si="5"/>
        <v>189.64923574412026</v>
      </c>
    </row>
    <row r="51" spans="1:21" ht="14.25" customHeight="1">
      <c r="A51" s="46" t="s">
        <v>54</v>
      </c>
      <c r="B51" s="45" t="s">
        <v>55</v>
      </c>
      <c r="C51" s="46">
        <f aca="true" t="shared" si="9" ref="C51:N51">SUM(C52:C54)</f>
        <v>3320</v>
      </c>
      <c r="D51" s="46">
        <f t="shared" si="9"/>
        <v>0</v>
      </c>
      <c r="E51" s="46">
        <f t="shared" si="9"/>
        <v>13350</v>
      </c>
      <c r="F51" s="46">
        <f t="shared" si="9"/>
        <v>76605.8</v>
      </c>
      <c r="G51" s="46">
        <f t="shared" si="9"/>
        <v>54218.1</v>
      </c>
      <c r="H51" s="46">
        <f t="shared" si="9"/>
        <v>1557.2</v>
      </c>
      <c r="I51" s="46">
        <f t="shared" si="9"/>
        <v>20830.5</v>
      </c>
      <c r="J51" s="46">
        <f t="shared" si="9"/>
        <v>79701</v>
      </c>
      <c r="K51" s="46">
        <f t="shared" si="9"/>
        <v>82642.7</v>
      </c>
      <c r="L51" s="46">
        <f t="shared" si="9"/>
        <v>66880</v>
      </c>
      <c r="M51" s="46">
        <f t="shared" si="9"/>
        <v>650</v>
      </c>
      <c r="N51" s="46">
        <f t="shared" si="9"/>
        <v>15112.7</v>
      </c>
      <c r="O51" s="45"/>
      <c r="P51" s="74">
        <f>P53</f>
        <v>915.5</v>
      </c>
      <c r="Q51" s="48">
        <f t="shared" si="3"/>
        <v>147.0007248501884</v>
      </c>
      <c r="R51" s="49">
        <f t="shared" si="4"/>
        <v>123.3536402050238</v>
      </c>
      <c r="S51" s="50" t="e">
        <f>L51/L71*100</f>
        <v>#REF!</v>
      </c>
      <c r="T51" s="46">
        <f>SUM(T52:T54)</f>
        <v>12560</v>
      </c>
      <c r="U51" s="5">
        <f t="shared" si="5"/>
        <v>532.484076433121</v>
      </c>
    </row>
    <row r="52" spans="1:21" ht="15" customHeight="1" hidden="1">
      <c r="A52" s="56" t="s">
        <v>56</v>
      </c>
      <c r="B52" s="51"/>
      <c r="C52" s="53"/>
      <c r="D52" s="53"/>
      <c r="E52" s="53"/>
      <c r="F52" s="52">
        <f t="shared" si="1"/>
        <v>55530.799999999996</v>
      </c>
      <c r="G52" s="53">
        <v>49348.1</v>
      </c>
      <c r="H52" s="53"/>
      <c r="I52" s="53">
        <v>6182.7</v>
      </c>
      <c r="J52" s="53">
        <v>70971</v>
      </c>
      <c r="K52" s="53">
        <f>L52+M52+N52</f>
        <v>66412.7</v>
      </c>
      <c r="L52" s="53">
        <v>60600</v>
      </c>
      <c r="M52" s="53"/>
      <c r="N52" s="53">
        <v>5812.7</v>
      </c>
      <c r="O52" s="51"/>
      <c r="P52" s="75">
        <f t="shared" si="6"/>
        <v>66412.7</v>
      </c>
      <c r="Q52" s="48">
        <f t="shared" si="3"/>
        <v>143.81708718268789</v>
      </c>
      <c r="R52" s="49"/>
      <c r="S52" s="55"/>
      <c r="T52" s="53"/>
      <c r="U52" s="5"/>
    </row>
    <row r="53" spans="1:21" ht="18.75" customHeight="1">
      <c r="A53" s="56" t="s">
        <v>57</v>
      </c>
      <c r="B53" s="51"/>
      <c r="C53" s="53">
        <v>3320</v>
      </c>
      <c r="D53" s="53"/>
      <c r="E53" s="53">
        <v>13350</v>
      </c>
      <c r="F53" s="52">
        <f t="shared" si="1"/>
        <v>18884.4</v>
      </c>
      <c r="G53" s="53">
        <f>4600+170+100-2190.6</f>
        <v>2679.4</v>
      </c>
      <c r="H53" s="53">
        <v>1557.2</v>
      </c>
      <c r="I53" s="53">
        <f>15244.9-597.1</f>
        <v>14647.8</v>
      </c>
      <c r="J53" s="53">
        <v>4580</v>
      </c>
      <c r="K53" s="53">
        <f t="shared" si="2"/>
        <v>14030</v>
      </c>
      <c r="L53" s="53">
        <v>4080</v>
      </c>
      <c r="M53" s="53">
        <v>650</v>
      </c>
      <c r="N53" s="53">
        <v>9300</v>
      </c>
      <c r="O53" s="51" t="s">
        <v>58</v>
      </c>
      <c r="P53" s="75">
        <v>915.5</v>
      </c>
      <c r="Q53" s="48">
        <f t="shared" si="3"/>
        <v>170.93379114727176</v>
      </c>
      <c r="R53" s="49">
        <f t="shared" si="4"/>
        <v>152.27289691722027</v>
      </c>
      <c r="S53" s="55"/>
      <c r="T53" s="53">
        <v>12560</v>
      </c>
      <c r="U53" s="5">
        <f t="shared" si="5"/>
        <v>32.48407643312102</v>
      </c>
    </row>
    <row r="54" spans="1:21" ht="15" customHeight="1" hidden="1">
      <c r="A54" s="78" t="s">
        <v>59</v>
      </c>
      <c r="B54" s="66"/>
      <c r="C54" s="67"/>
      <c r="D54" s="67"/>
      <c r="E54" s="67"/>
      <c r="F54" s="68">
        <f t="shared" si="1"/>
        <v>2190.6</v>
      </c>
      <c r="G54" s="67">
        <v>2190.6</v>
      </c>
      <c r="H54" s="67"/>
      <c r="I54" s="67"/>
      <c r="J54" s="67">
        <v>4150</v>
      </c>
      <c r="K54" s="67">
        <f t="shared" si="2"/>
        <v>2200</v>
      </c>
      <c r="L54" s="67">
        <v>2200</v>
      </c>
      <c r="M54" s="67"/>
      <c r="N54" s="67"/>
      <c r="O54" s="66"/>
      <c r="P54" s="79">
        <f t="shared" si="6"/>
        <v>2200</v>
      </c>
      <c r="Q54" s="48">
        <f t="shared" si="3"/>
        <v>189.44581393225602</v>
      </c>
      <c r="R54" s="49">
        <f t="shared" si="4"/>
        <v>100.429106180955</v>
      </c>
      <c r="S54" s="55"/>
      <c r="T54" s="53"/>
      <c r="U54" s="5"/>
    </row>
    <row r="55" spans="1:21" ht="0.75" customHeight="1" hidden="1">
      <c r="A55" s="56" t="s">
        <v>60</v>
      </c>
      <c r="B55" s="51"/>
      <c r="C55" s="53"/>
      <c r="D55" s="53"/>
      <c r="E55" s="53">
        <v>20082.2</v>
      </c>
      <c r="F55" s="52">
        <f t="shared" si="1"/>
        <v>17974.6</v>
      </c>
      <c r="G55" s="53">
        <f>17103.1+10.6+179.4</f>
        <v>17293.1</v>
      </c>
      <c r="H55" s="53"/>
      <c r="I55" s="53">
        <v>681.5</v>
      </c>
      <c r="J55" s="53">
        <v>23991.8</v>
      </c>
      <c r="K55" s="53">
        <f t="shared" si="2"/>
        <v>20317</v>
      </c>
      <c r="L55" s="53">
        <v>20317</v>
      </c>
      <c r="M55" s="53"/>
      <c r="N55" s="53"/>
      <c r="O55" s="51"/>
      <c r="P55" s="75">
        <f t="shared" si="6"/>
        <v>20317</v>
      </c>
      <c r="Q55" s="48">
        <f t="shared" si="3"/>
        <v>138.7362589703408</v>
      </c>
      <c r="R55" s="49">
        <f t="shared" si="4"/>
        <v>117.48616500222633</v>
      </c>
      <c r="S55" s="55"/>
      <c r="T55" s="53">
        <v>9658.6</v>
      </c>
      <c r="U55" s="5">
        <f t="shared" si="5"/>
        <v>210.35139668274905</v>
      </c>
    </row>
    <row r="56" spans="1:21" ht="13.5" customHeight="1" hidden="1">
      <c r="A56" s="56" t="s">
        <v>61</v>
      </c>
      <c r="B56" s="51"/>
      <c r="C56" s="53"/>
      <c r="D56" s="53"/>
      <c r="E56" s="53">
        <v>11179.7</v>
      </c>
      <c r="F56" s="52">
        <f t="shared" si="1"/>
        <v>11179.7</v>
      </c>
      <c r="G56" s="53">
        <v>11179.7</v>
      </c>
      <c r="H56" s="53"/>
      <c r="I56" s="53"/>
      <c r="J56" s="53">
        <v>13681.7</v>
      </c>
      <c r="K56" s="53">
        <f t="shared" si="2"/>
        <v>13032</v>
      </c>
      <c r="L56" s="53">
        <v>13032</v>
      </c>
      <c r="M56" s="53"/>
      <c r="N56" s="53"/>
      <c r="O56" s="51"/>
      <c r="P56" s="75">
        <f t="shared" si="6"/>
        <v>13032</v>
      </c>
      <c r="Q56" s="48">
        <f t="shared" si="3"/>
        <v>122.37984919094428</v>
      </c>
      <c r="R56" s="49">
        <f t="shared" si="4"/>
        <v>116.5684231240552</v>
      </c>
      <c r="S56" s="55"/>
      <c r="T56" s="53">
        <v>7258.2</v>
      </c>
      <c r="U56" s="5">
        <f t="shared" si="5"/>
        <v>179.5486484252294</v>
      </c>
    </row>
    <row r="57" spans="1:21" ht="11.25" customHeight="1" hidden="1">
      <c r="A57" s="81" t="s">
        <v>62</v>
      </c>
      <c r="B57" s="62"/>
      <c r="C57" s="63"/>
      <c r="D57" s="63"/>
      <c r="E57" s="63"/>
      <c r="F57" s="64">
        <f t="shared" si="1"/>
        <v>0</v>
      </c>
      <c r="G57" s="63"/>
      <c r="H57" s="63"/>
      <c r="I57" s="63"/>
      <c r="J57" s="63"/>
      <c r="K57" s="63">
        <f t="shared" si="2"/>
        <v>0</v>
      </c>
      <c r="L57" s="63"/>
      <c r="M57" s="63"/>
      <c r="N57" s="63"/>
      <c r="O57" s="62"/>
      <c r="P57" s="82">
        <f t="shared" si="6"/>
        <v>0</v>
      </c>
      <c r="Q57" s="48"/>
      <c r="R57" s="49"/>
      <c r="S57" s="55"/>
      <c r="T57" s="53">
        <v>59619.5</v>
      </c>
      <c r="U57" s="5">
        <f t="shared" si="5"/>
        <v>0</v>
      </c>
    </row>
    <row r="58" spans="1:21" ht="33" customHeight="1">
      <c r="A58" s="83" t="s">
        <v>63</v>
      </c>
      <c r="B58" s="45" t="s">
        <v>64</v>
      </c>
      <c r="C58" s="84">
        <f>SUM(C59:C61)</f>
        <v>4478</v>
      </c>
      <c r="D58" s="84">
        <f>SUM(D59:D61)</f>
        <v>0</v>
      </c>
      <c r="E58" s="84">
        <f>SUM(E59:E61)</f>
        <v>5358.2</v>
      </c>
      <c r="F58" s="84">
        <f aca="true" t="shared" si="10" ref="F58:N58">SUM(F59:F62)</f>
        <v>9716.8</v>
      </c>
      <c r="G58" s="84">
        <f t="shared" si="10"/>
        <v>7876.799999999999</v>
      </c>
      <c r="H58" s="84">
        <f t="shared" si="10"/>
        <v>1840</v>
      </c>
      <c r="I58" s="84">
        <f t="shared" si="10"/>
        <v>0</v>
      </c>
      <c r="J58" s="84">
        <f t="shared" si="10"/>
        <v>10772.8</v>
      </c>
      <c r="K58" s="84">
        <f t="shared" si="10"/>
        <v>8669.3</v>
      </c>
      <c r="L58" s="84">
        <f t="shared" si="10"/>
        <v>8340</v>
      </c>
      <c r="M58" s="84">
        <f t="shared" si="10"/>
        <v>329.3</v>
      </c>
      <c r="N58" s="84">
        <f t="shared" si="10"/>
        <v>0</v>
      </c>
      <c r="O58" s="45"/>
      <c r="P58" s="85">
        <f>P59</f>
        <v>25466.5</v>
      </c>
      <c r="Q58" s="48">
        <f t="shared" si="3"/>
        <v>136.76619947186674</v>
      </c>
      <c r="R58" s="49">
        <f t="shared" si="4"/>
        <v>105.8805606337599</v>
      </c>
      <c r="S58" s="57" t="e">
        <f>L58/L71*100</f>
        <v>#REF!</v>
      </c>
      <c r="T58" s="46">
        <f>SUM(T59:T62)</f>
        <v>4836.4</v>
      </c>
      <c r="U58" s="5">
        <f t="shared" si="5"/>
        <v>172.44231246381608</v>
      </c>
    </row>
    <row r="59" spans="1:21" ht="13.5">
      <c r="A59" s="78" t="s">
        <v>87</v>
      </c>
      <c r="B59" s="66"/>
      <c r="C59" s="67">
        <v>4478</v>
      </c>
      <c r="D59" s="67"/>
      <c r="E59" s="67">
        <v>5358.2</v>
      </c>
      <c r="F59" s="68">
        <f t="shared" si="1"/>
        <v>3072.6</v>
      </c>
      <c r="G59" s="67">
        <v>3072.6</v>
      </c>
      <c r="H59" s="67"/>
      <c r="I59" s="67"/>
      <c r="J59" s="67">
        <f>3106.5</f>
        <v>3106.5</v>
      </c>
      <c r="K59" s="67">
        <f t="shared" si="2"/>
        <v>2700</v>
      </c>
      <c r="L59" s="67">
        <v>2700</v>
      </c>
      <c r="M59" s="67"/>
      <c r="N59" s="67"/>
      <c r="O59" s="66" t="s">
        <v>65</v>
      </c>
      <c r="P59" s="79">
        <v>25466.5</v>
      </c>
      <c r="Q59" s="48">
        <f t="shared" si="3"/>
        <v>101.10330013669207</v>
      </c>
      <c r="R59" s="49">
        <f t="shared" si="4"/>
        <v>87.87346221441125</v>
      </c>
      <c r="S59" s="55"/>
      <c r="T59" s="53">
        <v>3955.2</v>
      </c>
      <c r="U59" s="5">
        <f t="shared" si="5"/>
        <v>68.26456310679612</v>
      </c>
    </row>
    <row r="60" spans="1:21" ht="14.25" customHeight="1" hidden="1">
      <c r="A60" s="56" t="s">
        <v>85</v>
      </c>
      <c r="B60" s="51"/>
      <c r="C60" s="53"/>
      <c r="D60" s="53"/>
      <c r="E60" s="53"/>
      <c r="F60" s="52">
        <f t="shared" si="1"/>
        <v>4268.2</v>
      </c>
      <c r="G60" s="53">
        <v>4268.2</v>
      </c>
      <c r="H60" s="53"/>
      <c r="I60" s="53"/>
      <c r="J60" s="53">
        <v>6666.3</v>
      </c>
      <c r="K60" s="53">
        <f t="shared" si="2"/>
        <v>5169.3</v>
      </c>
      <c r="L60" s="53">
        <v>4840</v>
      </c>
      <c r="M60" s="53">
        <v>329.3</v>
      </c>
      <c r="N60" s="53"/>
      <c r="O60" s="51"/>
      <c r="P60" s="75">
        <f t="shared" si="6"/>
        <v>5169.3</v>
      </c>
      <c r="Q60" s="48">
        <f t="shared" si="3"/>
        <v>156.18527716601847</v>
      </c>
      <c r="R60" s="49"/>
      <c r="S60" s="55"/>
      <c r="T60" s="53"/>
      <c r="U60" s="5"/>
    </row>
    <row r="61" spans="1:21" ht="12" customHeight="1" hidden="1">
      <c r="A61" s="56" t="s">
        <v>86</v>
      </c>
      <c r="B61" s="51"/>
      <c r="C61" s="53"/>
      <c r="D61" s="53"/>
      <c r="E61" s="53"/>
      <c r="F61" s="52">
        <f t="shared" si="1"/>
        <v>536</v>
      </c>
      <c r="G61" s="53">
        <v>536</v>
      </c>
      <c r="H61" s="53"/>
      <c r="I61" s="53"/>
      <c r="J61" s="53">
        <v>1000</v>
      </c>
      <c r="K61" s="53">
        <f t="shared" si="2"/>
        <v>800</v>
      </c>
      <c r="L61" s="53">
        <v>800</v>
      </c>
      <c r="M61" s="53"/>
      <c r="N61" s="53"/>
      <c r="O61" s="51"/>
      <c r="P61" s="75">
        <f t="shared" si="6"/>
        <v>800</v>
      </c>
      <c r="Q61" s="48">
        <f t="shared" si="3"/>
        <v>186.56716417910448</v>
      </c>
      <c r="R61" s="49"/>
      <c r="S61" s="55"/>
      <c r="T61" s="53"/>
      <c r="U61" s="5"/>
    </row>
    <row r="62" spans="1:21" ht="21.75" customHeight="1" hidden="1">
      <c r="A62" s="56" t="s">
        <v>67</v>
      </c>
      <c r="B62" s="51" t="s">
        <v>66</v>
      </c>
      <c r="C62" s="53"/>
      <c r="D62" s="53"/>
      <c r="E62" s="53"/>
      <c r="F62" s="52">
        <f t="shared" si="1"/>
        <v>1840</v>
      </c>
      <c r="G62" s="53"/>
      <c r="H62" s="53">
        <v>1840</v>
      </c>
      <c r="I62" s="53"/>
      <c r="J62" s="53"/>
      <c r="K62" s="53">
        <f t="shared" si="2"/>
        <v>0</v>
      </c>
      <c r="L62" s="53"/>
      <c r="M62" s="53"/>
      <c r="N62" s="53"/>
      <c r="O62" s="51" t="s">
        <v>66</v>
      </c>
      <c r="P62" s="75">
        <f>L62+M62+N62</f>
        <v>0</v>
      </c>
      <c r="Q62" s="48"/>
      <c r="R62" s="49"/>
      <c r="S62" s="55"/>
      <c r="T62" s="53">
        <v>881.2</v>
      </c>
      <c r="U62" s="5">
        <f>L62/T62*100</f>
        <v>0</v>
      </c>
    </row>
    <row r="63" spans="1:21" ht="16.5" customHeight="1" hidden="1">
      <c r="A63" s="56" t="s">
        <v>69</v>
      </c>
      <c r="B63" s="51" t="s">
        <v>70</v>
      </c>
      <c r="C63" s="53"/>
      <c r="D63" s="53"/>
      <c r="E63" s="53"/>
      <c r="F63" s="52">
        <f aca="true" t="shared" si="11" ref="F63:F70">G63+H63+I63</f>
        <v>0</v>
      </c>
      <c r="G63" s="53"/>
      <c r="H63" s="53"/>
      <c r="I63" s="53"/>
      <c r="J63" s="53"/>
      <c r="K63" s="53"/>
      <c r="L63" s="53"/>
      <c r="M63" s="53"/>
      <c r="N63" s="53"/>
      <c r="O63" s="51" t="s">
        <v>70</v>
      </c>
      <c r="P63" s="75">
        <f>L63+M63+N63</f>
        <v>0</v>
      </c>
      <c r="Q63" s="48" t="e">
        <f aca="true" t="shared" si="12" ref="Q63:Q71">J63/G63*100</f>
        <v>#DIV/0!</v>
      </c>
      <c r="R63" s="49"/>
      <c r="S63" s="55"/>
      <c r="T63" s="53"/>
      <c r="U63" s="5"/>
    </row>
    <row r="64" spans="1:21" ht="24" customHeight="1" hidden="1">
      <c r="A64" s="56" t="s">
        <v>71</v>
      </c>
      <c r="B64" s="51" t="s">
        <v>72</v>
      </c>
      <c r="C64" s="53"/>
      <c r="D64" s="53"/>
      <c r="E64" s="53">
        <v>4600</v>
      </c>
      <c r="F64" s="52">
        <f t="shared" si="11"/>
        <v>7600</v>
      </c>
      <c r="G64" s="53">
        <v>7600</v>
      </c>
      <c r="H64" s="53"/>
      <c r="I64" s="53"/>
      <c r="J64" s="53">
        <v>5257</v>
      </c>
      <c r="K64" s="53">
        <f>L64+M64+N64</f>
        <v>5200</v>
      </c>
      <c r="L64" s="53">
        <f>4600+600</f>
        <v>5200</v>
      </c>
      <c r="M64" s="53"/>
      <c r="N64" s="53"/>
      <c r="O64" s="51" t="s">
        <v>72</v>
      </c>
      <c r="P64" s="75">
        <f>L64+M64+N64</f>
        <v>5200</v>
      </c>
      <c r="Q64" s="48">
        <f t="shared" si="12"/>
        <v>69.17105263157895</v>
      </c>
      <c r="R64" s="49">
        <f>L64/G64*100</f>
        <v>68.42105263157895</v>
      </c>
      <c r="S64" s="55"/>
      <c r="T64" s="53">
        <v>3408.6</v>
      </c>
      <c r="U64" s="5">
        <f>L64/T64*100</f>
        <v>152.55530129672005</v>
      </c>
    </row>
    <row r="65" spans="1:21" ht="17.25" customHeight="1">
      <c r="A65" s="46" t="s">
        <v>106</v>
      </c>
      <c r="B65" s="45" t="s">
        <v>108</v>
      </c>
      <c r="C65" s="46"/>
      <c r="D65" s="46"/>
      <c r="E65" s="46"/>
      <c r="F65" s="47"/>
      <c r="G65" s="46"/>
      <c r="H65" s="46"/>
      <c r="I65" s="46"/>
      <c r="J65" s="46"/>
      <c r="K65" s="46"/>
      <c r="L65" s="46"/>
      <c r="M65" s="46"/>
      <c r="N65" s="46"/>
      <c r="O65" s="45"/>
      <c r="P65" s="74">
        <f>P66</f>
        <v>0.6</v>
      </c>
      <c r="Q65" s="48"/>
      <c r="R65" s="49"/>
      <c r="S65" s="55"/>
      <c r="T65" s="53"/>
      <c r="U65" s="5"/>
    </row>
    <row r="66" spans="1:21" ht="18" customHeight="1">
      <c r="A66" s="56" t="s">
        <v>107</v>
      </c>
      <c r="B66" s="45"/>
      <c r="C66" s="46"/>
      <c r="D66" s="46"/>
      <c r="E66" s="46"/>
      <c r="F66" s="47"/>
      <c r="G66" s="46"/>
      <c r="H66" s="46"/>
      <c r="I66" s="46"/>
      <c r="J66" s="46"/>
      <c r="K66" s="46"/>
      <c r="L66" s="46"/>
      <c r="M66" s="46"/>
      <c r="N66" s="46"/>
      <c r="O66" s="51" t="s">
        <v>109</v>
      </c>
      <c r="P66" s="75">
        <v>0.6</v>
      </c>
      <c r="Q66" s="48"/>
      <c r="R66" s="49"/>
      <c r="S66" s="55"/>
      <c r="T66" s="53"/>
      <c r="U66" s="5"/>
    </row>
    <row r="67" spans="1:21" ht="15.75" customHeight="1">
      <c r="A67" s="46" t="s">
        <v>68</v>
      </c>
      <c r="B67" s="45" t="s">
        <v>96</v>
      </c>
      <c r="C67" s="46"/>
      <c r="D67" s="46"/>
      <c r="E67" s="46"/>
      <c r="F67" s="47"/>
      <c r="G67" s="46"/>
      <c r="H67" s="46"/>
      <c r="I67" s="46"/>
      <c r="J67" s="46"/>
      <c r="K67" s="46"/>
      <c r="L67" s="46"/>
      <c r="M67" s="46"/>
      <c r="N67" s="46"/>
      <c r="O67" s="45"/>
      <c r="P67" s="74">
        <f>P68</f>
        <v>1874.4</v>
      </c>
      <c r="Q67" s="48"/>
      <c r="R67" s="49"/>
      <c r="S67" s="55"/>
      <c r="T67" s="53"/>
      <c r="U67" s="5"/>
    </row>
    <row r="68" spans="1:21" ht="14.25" customHeight="1">
      <c r="A68" s="56" t="s">
        <v>98</v>
      </c>
      <c r="B68" s="51"/>
      <c r="C68" s="53"/>
      <c r="D68" s="53"/>
      <c r="E68" s="53"/>
      <c r="F68" s="52"/>
      <c r="G68" s="53"/>
      <c r="H68" s="53"/>
      <c r="I68" s="53"/>
      <c r="J68" s="53"/>
      <c r="K68" s="53"/>
      <c r="L68" s="53"/>
      <c r="M68" s="53"/>
      <c r="N68" s="53"/>
      <c r="O68" s="51" t="s">
        <v>74</v>
      </c>
      <c r="P68" s="75">
        <v>1874.4</v>
      </c>
      <c r="Q68" s="48"/>
      <c r="R68" s="49"/>
      <c r="S68" s="55"/>
      <c r="T68" s="53"/>
      <c r="U68" s="5"/>
    </row>
    <row r="69" spans="1:21" ht="1.5" customHeight="1" hidden="1">
      <c r="A69" s="56" t="s">
        <v>73</v>
      </c>
      <c r="B69" s="51"/>
      <c r="C69" s="53"/>
      <c r="D69" s="53"/>
      <c r="E69" s="53"/>
      <c r="F69" s="52">
        <f t="shared" si="11"/>
        <v>0</v>
      </c>
      <c r="G69" s="53"/>
      <c r="H69" s="53"/>
      <c r="I69" s="53"/>
      <c r="J69" s="53"/>
      <c r="K69" s="53"/>
      <c r="L69" s="53"/>
      <c r="M69" s="53"/>
      <c r="N69" s="53"/>
      <c r="O69" s="51" t="s">
        <v>74</v>
      </c>
      <c r="P69" s="75">
        <f>L69+M69+N69</f>
        <v>0</v>
      </c>
      <c r="Q69" s="48"/>
      <c r="R69" s="49"/>
      <c r="S69" s="58"/>
      <c r="T69" s="53"/>
      <c r="U69" s="5"/>
    </row>
    <row r="70" spans="1:21" ht="12.75" customHeight="1" hidden="1">
      <c r="A70" s="56" t="s">
        <v>75</v>
      </c>
      <c r="B70" s="51" t="s">
        <v>76</v>
      </c>
      <c r="C70" s="53"/>
      <c r="D70" s="53"/>
      <c r="E70" s="53"/>
      <c r="F70" s="52">
        <f t="shared" si="11"/>
        <v>37405.2</v>
      </c>
      <c r="G70" s="53">
        <f>35055.2+2350</f>
        <v>37405.2</v>
      </c>
      <c r="H70" s="53"/>
      <c r="I70" s="53"/>
      <c r="J70" s="53"/>
      <c r="K70" s="53">
        <f>L70+M70+N70</f>
        <v>0</v>
      </c>
      <c r="L70" s="53"/>
      <c r="M70" s="53"/>
      <c r="N70" s="53"/>
      <c r="O70" s="51" t="s">
        <v>76</v>
      </c>
      <c r="P70" s="75">
        <f>L70+M70+N70</f>
        <v>0</v>
      </c>
      <c r="Q70" s="48">
        <f t="shared" si="12"/>
        <v>0</v>
      </c>
      <c r="R70" s="49">
        <f>L70/G70*100</f>
        <v>0</v>
      </c>
      <c r="S70" s="58"/>
      <c r="T70" s="53"/>
      <c r="U70" s="5"/>
    </row>
    <row r="71" spans="1:21" ht="16.5" customHeight="1">
      <c r="A71" s="46" t="s">
        <v>77</v>
      </c>
      <c r="B71" s="80"/>
      <c r="C71" s="46" t="e">
        <f>SUM(C16+#REF!+C37+C43+C51+C58+#REF!+#REF!+#REF!)</f>
        <v>#REF!</v>
      </c>
      <c r="D71" s="46" t="e">
        <f>SUM(D16+#REF!+D37+D43+D51+D58+#REF!+#REF!+#REF!)</f>
        <v>#REF!</v>
      </c>
      <c r="E71" s="47" t="e">
        <f>SUM(E16+#REF!+E37+E43+#REF!+E51+E58+#REF!+#REF!+#REF!)</f>
        <v>#REF!</v>
      </c>
      <c r="F71" s="47" t="e">
        <f>SUM(F16+#REF!+F37+F43+#REF!+F51+F58+#REF!+#REF!+#REF!)</f>
        <v>#REF!</v>
      </c>
      <c r="G71" s="47" t="e">
        <f>SUM(G16+#REF!+G37+G43+#REF!+G51+G58+#REF!+#REF!+#REF!)</f>
        <v>#REF!</v>
      </c>
      <c r="H71" s="47" t="e">
        <f>SUM(H16+#REF!+H37+H43+#REF!+H51+H58+#REF!+#REF!+#REF!)</f>
        <v>#REF!</v>
      </c>
      <c r="I71" s="47" t="e">
        <f>SUM(I16+#REF!+I37+I43+#REF!+I51+I58+#REF!+#REF!+#REF!)</f>
        <v>#REF!</v>
      </c>
      <c r="J71" s="47" t="e">
        <f>SUM(J16+#REF!+J37+J43+#REF!+J51+J58+#REF!+#REF!+#REF!)</f>
        <v>#REF!</v>
      </c>
      <c r="K71" s="47" t="e">
        <f>SUM(K16+#REF!+K37+K43+#REF!+K51+K58+#REF!+#REF!+#REF!)</f>
        <v>#REF!</v>
      </c>
      <c r="L71" s="47" t="e">
        <f>SUM(L16+#REF!+L37+L43+#REF!+L51+L58+#REF!+#REF!+#REF!)</f>
        <v>#REF!</v>
      </c>
      <c r="M71" s="47" t="e">
        <f>SUM(M16+#REF!+M37+M43+#REF!+M51+M58+#REF!+#REF!+#REF!)</f>
        <v>#REF!</v>
      </c>
      <c r="N71" s="47" t="e">
        <f>SUM(N16+#REF!+N37+N43+#REF!+N51+N58+#REF!+#REF!+#REF!)</f>
        <v>#REF!</v>
      </c>
      <c r="O71" s="80"/>
      <c r="P71" s="74">
        <f>P16+P33+P37+P43+P51+P58+P65+P67</f>
        <v>143339.90000000002</v>
      </c>
      <c r="Q71" s="48" t="e">
        <f t="shared" si="12"/>
        <v>#REF!</v>
      </c>
      <c r="R71" s="49" t="e">
        <f>L71/G71*100</f>
        <v>#REF!</v>
      </c>
      <c r="S71" s="59" t="e">
        <f>SUM(S16:S68)</f>
        <v>#REF!</v>
      </c>
      <c r="T71" s="47" t="e">
        <f>SUM(T16+#REF!+T37+T43+#REF!+T51+T58+#REF!+#REF!+#REF!)</f>
        <v>#REF!</v>
      </c>
      <c r="U71" s="5" t="e">
        <f>L71/T71*100</f>
        <v>#REF!</v>
      </c>
    </row>
    <row r="72" spans="1:21" ht="13.5" customHeight="1" hidden="1" thickBot="1">
      <c r="A72" s="32" t="s">
        <v>78</v>
      </c>
      <c r="B72" s="33"/>
      <c r="C72" s="34"/>
      <c r="D72" s="34"/>
      <c r="E72" s="35">
        <v>0</v>
      </c>
      <c r="F72" s="36">
        <f>-43123.7-16350</f>
        <v>-59473.7</v>
      </c>
      <c r="G72" s="34"/>
      <c r="H72" s="34"/>
      <c r="I72" s="34"/>
      <c r="J72" s="35">
        <v>0</v>
      </c>
      <c r="K72" s="37">
        <v>0</v>
      </c>
      <c r="L72" s="35">
        <v>63802.8</v>
      </c>
      <c r="M72" s="35">
        <v>0</v>
      </c>
      <c r="N72" s="35">
        <v>0</v>
      </c>
      <c r="O72" s="33"/>
      <c r="P72" s="38">
        <v>63802.8</v>
      </c>
      <c r="Q72" s="6"/>
      <c r="R72" s="7"/>
      <c r="S72" s="8"/>
      <c r="T72" s="9">
        <v>76369.2</v>
      </c>
      <c r="U72" s="10"/>
    </row>
    <row r="73" spans="1:20" s="20" customFormat="1" ht="12.75" customHeight="1" hidden="1" thickBot="1">
      <c r="A73" s="11" t="s">
        <v>79</v>
      </c>
      <c r="B73" s="12"/>
      <c r="C73" s="13"/>
      <c r="D73" s="13"/>
      <c r="E73" s="13"/>
      <c r="F73" s="13"/>
      <c r="G73" s="13"/>
      <c r="H73" s="13"/>
      <c r="I73" s="13"/>
      <c r="J73" s="14"/>
      <c r="K73" s="13"/>
      <c r="L73" s="15">
        <v>1193121.2</v>
      </c>
      <c r="M73" s="16">
        <v>1131115</v>
      </c>
      <c r="N73" s="16">
        <v>113200</v>
      </c>
      <c r="O73" s="12"/>
      <c r="P73" s="15">
        <f>L73+M73+N73</f>
        <v>2437436.2</v>
      </c>
      <c r="Q73" s="14"/>
      <c r="R73" s="17"/>
      <c r="S73" s="18"/>
      <c r="T73" s="19"/>
    </row>
    <row r="74" ht="7.5" customHeight="1">
      <c r="L74" s="21"/>
    </row>
    <row r="75" spans="1:15" ht="12.75" customHeight="1">
      <c r="A75" s="23"/>
      <c r="B75" s="24"/>
      <c r="C75" s="2"/>
      <c r="D75" s="2"/>
      <c r="E75" s="2"/>
      <c r="F75" t="s">
        <v>80</v>
      </c>
      <c r="G75">
        <f>728.2</f>
        <v>728.2</v>
      </c>
      <c r="J75" s="21"/>
      <c r="L75" s="25" t="e">
        <f>L73-L71</f>
        <v>#REF!</v>
      </c>
      <c r="N75" s="26" t="e">
        <f>N73-N71</f>
        <v>#REF!</v>
      </c>
      <c r="O75" s="24"/>
    </row>
    <row r="76" spans="1:15" ht="15" customHeight="1">
      <c r="A76" s="27"/>
      <c r="B76" s="24"/>
      <c r="C76" s="2"/>
      <c r="D76" s="2"/>
      <c r="E76" s="2"/>
      <c r="F76" t="s">
        <v>81</v>
      </c>
      <c r="G76" s="28">
        <f>2132.8</f>
        <v>2132.8</v>
      </c>
      <c r="M76" s="20"/>
      <c r="O76" s="24"/>
    </row>
    <row r="77" spans="1:15" ht="15" customHeight="1">
      <c r="A77" s="27"/>
      <c r="B77" s="24"/>
      <c r="C77" s="2"/>
      <c r="D77" s="2"/>
      <c r="E77" s="2"/>
      <c r="F77" t="s">
        <v>82</v>
      </c>
      <c r="G77" s="28">
        <v>99705</v>
      </c>
      <c r="M77" s="20"/>
      <c r="O77" s="24"/>
    </row>
    <row r="78" spans="1:15" ht="15" customHeight="1">
      <c r="A78" s="31"/>
      <c r="B78" s="24"/>
      <c r="C78" s="2"/>
      <c r="D78" s="2"/>
      <c r="E78" s="2"/>
      <c r="F78" t="s">
        <v>83</v>
      </c>
      <c r="G78" s="28">
        <v>19806.2</v>
      </c>
      <c r="J78" s="21"/>
      <c r="L78" s="21"/>
      <c r="M78" s="20"/>
      <c r="O78" s="24"/>
    </row>
    <row r="79" spans="1:15" ht="15" customHeight="1">
      <c r="A79" s="29"/>
      <c r="B79" s="24"/>
      <c r="C79" s="2"/>
      <c r="D79" s="2"/>
      <c r="E79" s="2"/>
      <c r="G79" s="26" t="e">
        <f>G71+G75+G76+G77+G78</f>
        <v>#REF!</v>
      </c>
      <c r="O79" s="24"/>
    </row>
    <row r="80" spans="1:15" ht="12.75" customHeight="1">
      <c r="A80" s="30"/>
      <c r="B80" s="24"/>
      <c r="C80" s="2"/>
      <c r="D80" s="2"/>
      <c r="E80" s="2"/>
      <c r="O80" s="24"/>
    </row>
    <row r="81" spans="1:15" ht="12.75" customHeight="1">
      <c r="A81" s="30"/>
      <c r="B81" s="24"/>
      <c r="C81" s="2"/>
      <c r="D81" s="2"/>
      <c r="E81" s="2"/>
      <c r="O81" s="24"/>
    </row>
    <row r="82" spans="2:15" ht="12.75">
      <c r="B82" s="24"/>
      <c r="C82" s="2"/>
      <c r="D82" s="2"/>
      <c r="E82" s="2"/>
      <c r="O82" s="24"/>
    </row>
    <row r="83" spans="1:15" ht="13.5">
      <c r="A83" s="30"/>
      <c r="B83" s="24"/>
      <c r="C83" s="2"/>
      <c r="D83" s="2"/>
      <c r="E83" s="2"/>
      <c r="O83" s="24"/>
    </row>
    <row r="84" spans="1:15" ht="13.5">
      <c r="A84" s="29"/>
      <c r="B84" s="24"/>
      <c r="C84" s="2"/>
      <c r="D84" s="2"/>
      <c r="E84" s="2"/>
      <c r="O84" s="24"/>
    </row>
    <row r="85" spans="1:15" ht="13.5">
      <c r="A85" s="30"/>
      <c r="B85" s="24"/>
      <c r="C85" s="2"/>
      <c r="D85" s="2"/>
      <c r="E85" s="2"/>
      <c r="O85" s="24"/>
    </row>
    <row r="86" spans="1:15" ht="13.5">
      <c r="A86" s="30"/>
      <c r="B86" s="24"/>
      <c r="C86" s="2"/>
      <c r="D86" s="2"/>
      <c r="E86" s="2"/>
      <c r="O86" s="24"/>
    </row>
    <row r="87" spans="1:15" ht="12.75">
      <c r="A87" s="2"/>
      <c r="B87" s="24"/>
      <c r="C87" s="2"/>
      <c r="D87" s="2"/>
      <c r="E87" s="2"/>
      <c r="O87" s="24"/>
    </row>
    <row r="88" spans="1:15" ht="13.5">
      <c r="A88" s="30"/>
      <c r="B88" s="24"/>
      <c r="C88" s="2"/>
      <c r="D88" s="2"/>
      <c r="E88" s="2"/>
      <c r="O88" s="24"/>
    </row>
    <row r="89" spans="1:15" ht="12.75">
      <c r="A89" s="2"/>
      <c r="B89" s="24"/>
      <c r="C89" s="2"/>
      <c r="D89" s="2"/>
      <c r="E89" s="2"/>
      <c r="O89" s="24"/>
    </row>
    <row r="90" spans="1:15" ht="12.75">
      <c r="A90" s="2"/>
      <c r="B90" s="24"/>
      <c r="C90" s="2"/>
      <c r="D90" s="2"/>
      <c r="E90" s="2"/>
      <c r="O90" s="24"/>
    </row>
    <row r="91" spans="1:15" ht="12.75">
      <c r="A91" s="2"/>
      <c r="B91" s="24"/>
      <c r="C91" s="2"/>
      <c r="D91" s="2"/>
      <c r="E91" s="2"/>
      <c r="O91" s="24"/>
    </row>
    <row r="92" spans="1:15" ht="12.75">
      <c r="A92" s="2"/>
      <c r="B92" s="24"/>
      <c r="C92" s="2"/>
      <c r="D92" s="2"/>
      <c r="E92" s="2"/>
      <c r="O92" s="24"/>
    </row>
    <row r="93" spans="1:15" ht="12.75">
      <c r="A93" s="2"/>
      <c r="B93" s="24"/>
      <c r="C93" s="2"/>
      <c r="D93" s="2"/>
      <c r="E93" s="2"/>
      <c r="O93" s="24"/>
    </row>
    <row r="94" spans="1:15" ht="12.75">
      <c r="A94" s="2"/>
      <c r="B94" s="24"/>
      <c r="C94" s="2"/>
      <c r="D94" s="2"/>
      <c r="E94" s="2"/>
      <c r="O94" s="24"/>
    </row>
    <row r="95" spans="1:15" ht="12.75">
      <c r="A95" s="2"/>
      <c r="B95" s="24"/>
      <c r="C95" s="2"/>
      <c r="D95" s="2"/>
      <c r="E95" s="2"/>
      <c r="O95" s="24"/>
    </row>
    <row r="96" spans="1:15" ht="12.75">
      <c r="A96" s="2"/>
      <c r="B96" s="24"/>
      <c r="C96" s="2"/>
      <c r="D96" s="2"/>
      <c r="E96" s="2"/>
      <c r="O96" s="24"/>
    </row>
    <row r="97" spans="1:15" ht="12.75">
      <c r="A97" s="2"/>
      <c r="B97" s="24"/>
      <c r="C97" s="2"/>
      <c r="D97" s="2"/>
      <c r="E97" s="2"/>
      <c r="O97" s="24"/>
    </row>
    <row r="98" spans="1:15" ht="12.75">
      <c r="A98" s="2"/>
      <c r="B98" s="24"/>
      <c r="C98" s="2"/>
      <c r="D98" s="2"/>
      <c r="E98" s="2"/>
      <c r="O98" s="24"/>
    </row>
    <row r="99" spans="1:15" ht="12.75">
      <c r="A99" s="2"/>
      <c r="B99" s="24"/>
      <c r="C99" s="2"/>
      <c r="D99" s="2"/>
      <c r="E99" s="2"/>
      <c r="O99" s="24"/>
    </row>
    <row r="100" spans="1:15" ht="12.75">
      <c r="A100" s="2"/>
      <c r="B100" s="24"/>
      <c r="C100" s="2"/>
      <c r="D100" s="2"/>
      <c r="E100" s="2"/>
      <c r="O100" s="24"/>
    </row>
    <row r="101" spans="1:15" ht="12.75">
      <c r="A101" s="2"/>
      <c r="B101" s="24"/>
      <c r="C101" s="2"/>
      <c r="D101" s="2"/>
      <c r="E101" s="2"/>
      <c r="O101" s="24"/>
    </row>
    <row r="102" spans="1:15" ht="12.75">
      <c r="A102" s="2"/>
      <c r="B102" s="24"/>
      <c r="C102" s="2"/>
      <c r="D102" s="2"/>
      <c r="E102" s="2"/>
      <c r="O102" s="24"/>
    </row>
    <row r="103" spans="1:15" ht="12.75">
      <c r="A103" s="2"/>
      <c r="B103" s="24"/>
      <c r="C103" s="2"/>
      <c r="D103" s="2"/>
      <c r="E103" s="2"/>
      <c r="O103" s="24"/>
    </row>
    <row r="104" spans="1:15" ht="12.75">
      <c r="A104" s="2"/>
      <c r="B104" s="24"/>
      <c r="C104" s="2"/>
      <c r="D104" s="2"/>
      <c r="E104" s="2"/>
      <c r="O104" s="24"/>
    </row>
    <row r="105" spans="1:15" ht="12.75">
      <c r="A105" s="2"/>
      <c r="B105" s="24"/>
      <c r="C105" s="2"/>
      <c r="D105" s="2"/>
      <c r="E105" s="2"/>
      <c r="O105" s="24"/>
    </row>
    <row r="106" spans="1:15" ht="12.75">
      <c r="A106" s="2"/>
      <c r="B106" s="24"/>
      <c r="C106" s="2"/>
      <c r="D106" s="2"/>
      <c r="E106" s="2"/>
      <c r="O106" s="24"/>
    </row>
    <row r="107" spans="1:15" ht="12.75">
      <c r="A107" s="2"/>
      <c r="B107" s="24"/>
      <c r="C107" s="2"/>
      <c r="D107" s="2"/>
      <c r="E107" s="2"/>
      <c r="O107" s="24"/>
    </row>
    <row r="108" spans="1:15" ht="12.75">
      <c r="A108" s="2"/>
      <c r="B108" s="24"/>
      <c r="C108" s="2"/>
      <c r="D108" s="2"/>
      <c r="E108" s="2"/>
      <c r="O108" s="24"/>
    </row>
    <row r="109" spans="1:15" ht="12.75">
      <c r="A109" s="2"/>
      <c r="B109" s="24"/>
      <c r="C109" s="2"/>
      <c r="D109" s="2"/>
      <c r="E109" s="2"/>
      <c r="O109" s="24"/>
    </row>
    <row r="110" spans="1:15" ht="12.75">
      <c r="A110" s="2"/>
      <c r="B110" s="24"/>
      <c r="C110" s="2"/>
      <c r="D110" s="2"/>
      <c r="E110" s="2"/>
      <c r="O110" s="24"/>
    </row>
    <row r="111" spans="1:15" ht="12.75">
      <c r="A111" s="2"/>
      <c r="B111" s="24"/>
      <c r="C111" s="2"/>
      <c r="D111" s="2"/>
      <c r="E111" s="2"/>
      <c r="O111" s="24"/>
    </row>
    <row r="112" spans="1:15" ht="12.75">
      <c r="A112" s="2"/>
      <c r="B112" s="24"/>
      <c r="C112" s="2"/>
      <c r="D112" s="2"/>
      <c r="E112" s="2"/>
      <c r="O112" s="24"/>
    </row>
    <row r="113" spans="1:15" ht="12.75">
      <c r="A113" s="2"/>
      <c r="B113" s="24"/>
      <c r="C113" s="2"/>
      <c r="D113" s="2"/>
      <c r="E113" s="2"/>
      <c r="O113" s="24"/>
    </row>
    <row r="114" spans="1:15" ht="12.75">
      <c r="A114" s="2"/>
      <c r="B114" s="24"/>
      <c r="C114" s="2"/>
      <c r="D114" s="2"/>
      <c r="E114" s="2"/>
      <c r="O114" s="24"/>
    </row>
    <row r="115" spans="1:15" ht="12.75">
      <c r="A115" s="2"/>
      <c r="B115" s="24"/>
      <c r="C115" s="2"/>
      <c r="D115" s="2"/>
      <c r="E115" s="2"/>
      <c r="O115" s="24"/>
    </row>
    <row r="116" spans="1:15" ht="12.75">
      <c r="A116" s="2"/>
      <c r="B116" s="24"/>
      <c r="C116" s="2"/>
      <c r="D116" s="2"/>
      <c r="E116" s="2"/>
      <c r="O116" s="24"/>
    </row>
    <row r="117" spans="1:15" ht="12.75">
      <c r="A117" s="2"/>
      <c r="B117" s="24"/>
      <c r="C117" s="2"/>
      <c r="D117" s="2"/>
      <c r="E117" s="2"/>
      <c r="O117" s="24"/>
    </row>
    <row r="118" spans="1:15" ht="12.75">
      <c r="A118" s="2"/>
      <c r="B118" s="24"/>
      <c r="C118" s="2"/>
      <c r="D118" s="2"/>
      <c r="E118" s="2"/>
      <c r="O118" s="24"/>
    </row>
    <row r="119" spans="1:15" ht="12.75">
      <c r="A119" s="2"/>
      <c r="B119" s="24"/>
      <c r="C119" s="2"/>
      <c r="D119" s="2"/>
      <c r="E119" s="2"/>
      <c r="O119" s="24"/>
    </row>
    <row r="120" spans="1:15" ht="12.75">
      <c r="A120" s="2"/>
      <c r="B120" s="24"/>
      <c r="C120" s="2"/>
      <c r="D120" s="2"/>
      <c r="E120" s="2"/>
      <c r="O120" s="24"/>
    </row>
    <row r="121" spans="1:15" ht="12.75">
      <c r="A121" s="2"/>
      <c r="B121" s="24"/>
      <c r="C121" s="2"/>
      <c r="D121" s="2"/>
      <c r="E121" s="2"/>
      <c r="O121" s="24"/>
    </row>
    <row r="122" spans="1:15" ht="12.75">
      <c r="A122" s="2"/>
      <c r="B122" s="24"/>
      <c r="C122" s="2"/>
      <c r="D122" s="2"/>
      <c r="E122" s="2"/>
      <c r="O122" s="24"/>
    </row>
    <row r="123" spans="1:15" ht="12.75">
      <c r="A123" s="2"/>
      <c r="B123" s="24"/>
      <c r="C123" s="2"/>
      <c r="D123" s="2"/>
      <c r="E123" s="2"/>
      <c r="O123" s="24"/>
    </row>
    <row r="124" spans="1:15" ht="12.75">
      <c r="A124" s="2"/>
      <c r="B124" s="24"/>
      <c r="C124" s="2"/>
      <c r="D124" s="2"/>
      <c r="E124" s="2"/>
      <c r="O124" s="24"/>
    </row>
    <row r="125" spans="1:15" ht="12.75">
      <c r="A125" s="2"/>
      <c r="B125" s="24"/>
      <c r="C125" s="2"/>
      <c r="D125" s="2"/>
      <c r="E125" s="2"/>
      <c r="O125" s="24"/>
    </row>
    <row r="126" spans="1:15" ht="12.75">
      <c r="A126" s="2"/>
      <c r="B126" s="24"/>
      <c r="C126" s="2"/>
      <c r="D126" s="2"/>
      <c r="E126" s="2"/>
      <c r="O126" s="24"/>
    </row>
    <row r="127" spans="1:15" ht="12.75">
      <c r="A127" s="2"/>
      <c r="B127" s="24"/>
      <c r="C127" s="2"/>
      <c r="D127" s="2"/>
      <c r="E127" s="2"/>
      <c r="O127" s="24"/>
    </row>
    <row r="128" spans="1:15" ht="12.75">
      <c r="A128" s="2"/>
      <c r="B128" s="24"/>
      <c r="C128" s="2"/>
      <c r="D128" s="2"/>
      <c r="E128" s="2"/>
      <c r="O128" s="24"/>
    </row>
    <row r="129" spans="1:15" ht="12.75">
      <c r="A129" s="2"/>
      <c r="B129" s="24"/>
      <c r="C129" s="2"/>
      <c r="D129" s="2"/>
      <c r="E129" s="2"/>
      <c r="O129" s="24"/>
    </row>
    <row r="130" spans="1:15" ht="12.75">
      <c r="A130" s="2"/>
      <c r="B130" s="24"/>
      <c r="C130" s="2"/>
      <c r="D130" s="2"/>
      <c r="E130" s="2"/>
      <c r="O130" s="24"/>
    </row>
    <row r="131" spans="1:15" ht="12.75">
      <c r="A131" s="2"/>
      <c r="B131" s="24"/>
      <c r="C131" s="2"/>
      <c r="D131" s="2"/>
      <c r="E131" s="2"/>
      <c r="O131" s="24"/>
    </row>
    <row r="132" spans="1:15" ht="12.75">
      <c r="A132" s="2"/>
      <c r="B132" s="24"/>
      <c r="C132" s="2"/>
      <c r="D132" s="2"/>
      <c r="E132" s="2"/>
      <c r="O132" s="24"/>
    </row>
    <row r="133" spans="1:15" ht="12.75">
      <c r="A133" s="2"/>
      <c r="B133" s="24"/>
      <c r="C133" s="2"/>
      <c r="D133" s="2"/>
      <c r="E133" s="2"/>
      <c r="O133" s="24"/>
    </row>
    <row r="134" spans="1:15" ht="12.75">
      <c r="A134" s="2"/>
      <c r="B134" s="24"/>
      <c r="C134" s="2"/>
      <c r="D134" s="2"/>
      <c r="E134" s="2"/>
      <c r="O134" s="24"/>
    </row>
    <row r="135" spans="1:15" ht="12.75">
      <c r="A135" s="2"/>
      <c r="B135" s="24"/>
      <c r="C135" s="2"/>
      <c r="D135" s="2"/>
      <c r="E135" s="2"/>
      <c r="O135" s="24"/>
    </row>
    <row r="136" spans="1:15" ht="12.75">
      <c r="A136" s="2"/>
      <c r="B136" s="24"/>
      <c r="C136" s="2"/>
      <c r="D136" s="2"/>
      <c r="E136" s="2"/>
      <c r="O136" s="24"/>
    </row>
    <row r="137" spans="1:15" ht="12.75">
      <c r="A137" s="2"/>
      <c r="B137" s="24"/>
      <c r="C137" s="2"/>
      <c r="D137" s="2"/>
      <c r="E137" s="2"/>
      <c r="O137" s="24"/>
    </row>
    <row r="138" spans="1:15" ht="12.75">
      <c r="A138" s="2"/>
      <c r="B138" s="24"/>
      <c r="C138" s="2"/>
      <c r="D138" s="2"/>
      <c r="E138" s="2"/>
      <c r="O138" s="24"/>
    </row>
    <row r="139" spans="1:15" ht="12.75">
      <c r="A139" s="2"/>
      <c r="B139" s="24"/>
      <c r="C139" s="2"/>
      <c r="D139" s="2"/>
      <c r="E139" s="2"/>
      <c r="O139" s="24"/>
    </row>
    <row r="140" spans="1:15" ht="12.75">
      <c r="A140" s="2"/>
      <c r="B140" s="24"/>
      <c r="C140" s="2"/>
      <c r="D140" s="2"/>
      <c r="E140" s="2"/>
      <c r="O140" s="24"/>
    </row>
    <row r="141" spans="1:15" ht="12.75">
      <c r="A141" s="2"/>
      <c r="B141" s="24"/>
      <c r="C141" s="2"/>
      <c r="D141" s="2"/>
      <c r="E141" s="2"/>
      <c r="O141" s="24"/>
    </row>
    <row r="142" spans="1:15" ht="12.75">
      <c r="A142" s="2"/>
      <c r="B142" s="24"/>
      <c r="C142" s="2"/>
      <c r="D142" s="2"/>
      <c r="E142" s="2"/>
      <c r="O142" s="24"/>
    </row>
    <row r="143" spans="1:15" ht="12.75">
      <c r="A143" s="2"/>
      <c r="B143" s="24"/>
      <c r="C143" s="2"/>
      <c r="D143" s="2"/>
      <c r="E143" s="2"/>
      <c r="O143" s="24"/>
    </row>
    <row r="144" spans="1:15" ht="12.75">
      <c r="A144" s="2"/>
      <c r="B144" s="24"/>
      <c r="C144" s="2"/>
      <c r="D144" s="2"/>
      <c r="E144" s="2"/>
      <c r="O144" s="24"/>
    </row>
    <row r="145" spans="1:15" ht="12.75">
      <c r="A145" s="2"/>
      <c r="B145" s="24"/>
      <c r="C145" s="2"/>
      <c r="D145" s="2"/>
      <c r="E145" s="2"/>
      <c r="O145" s="24"/>
    </row>
    <row r="146" spans="1:15" ht="12.75">
      <c r="A146" s="2"/>
      <c r="B146" s="24"/>
      <c r="C146" s="2"/>
      <c r="D146" s="2"/>
      <c r="E146" s="2"/>
      <c r="O146" s="24"/>
    </row>
    <row r="147" spans="1:15" ht="12.75">
      <c r="A147" s="2"/>
      <c r="B147" s="24"/>
      <c r="C147" s="2"/>
      <c r="D147" s="2"/>
      <c r="E147" s="2"/>
      <c r="O147" s="24"/>
    </row>
    <row r="148" spans="1:15" ht="12.75">
      <c r="A148" s="2"/>
      <c r="B148" s="24"/>
      <c r="C148" s="2"/>
      <c r="D148" s="2"/>
      <c r="E148" s="2"/>
      <c r="O148" s="24"/>
    </row>
    <row r="149" spans="1:15" ht="12.75">
      <c r="A149" s="2"/>
      <c r="B149" s="24"/>
      <c r="C149" s="2"/>
      <c r="D149" s="2"/>
      <c r="E149" s="2"/>
      <c r="O149" s="24"/>
    </row>
    <row r="150" spans="1:15" ht="12.75">
      <c r="A150" s="2"/>
      <c r="B150" s="24"/>
      <c r="C150" s="2"/>
      <c r="D150" s="2"/>
      <c r="E150" s="2"/>
      <c r="O150" s="24"/>
    </row>
    <row r="151" spans="1:15" ht="12.75">
      <c r="A151" s="2"/>
      <c r="B151" s="24"/>
      <c r="C151" s="2"/>
      <c r="D151" s="2"/>
      <c r="E151" s="2"/>
      <c r="O151" s="24"/>
    </row>
    <row r="152" spans="1:15" ht="12.75">
      <c r="A152" s="2"/>
      <c r="B152" s="24"/>
      <c r="C152" s="2"/>
      <c r="D152" s="2"/>
      <c r="E152" s="2"/>
      <c r="O152" s="24"/>
    </row>
    <row r="153" spans="1:15" ht="12.75">
      <c r="A153" s="2"/>
      <c r="B153" s="24"/>
      <c r="C153" s="2"/>
      <c r="D153" s="2"/>
      <c r="E153" s="2"/>
      <c r="O153" s="24"/>
    </row>
    <row r="154" spans="1:15" ht="12.75">
      <c r="A154" s="2"/>
      <c r="B154" s="24"/>
      <c r="C154" s="2"/>
      <c r="D154" s="2"/>
      <c r="E154" s="2"/>
      <c r="O154" s="24"/>
    </row>
    <row r="155" spans="1:15" ht="12.75">
      <c r="A155" s="2"/>
      <c r="B155" s="24"/>
      <c r="C155" s="2"/>
      <c r="D155" s="2"/>
      <c r="E155" s="2"/>
      <c r="O155" s="24"/>
    </row>
  </sheetData>
  <sheetProtection/>
  <mergeCells count="26">
    <mergeCell ref="B5:P5"/>
    <mergeCell ref="B6:P6"/>
    <mergeCell ref="P11:P13"/>
    <mergeCell ref="R11:R13"/>
    <mergeCell ref="C11:E14"/>
    <mergeCell ref="F11:F14"/>
    <mergeCell ref="B11:B14"/>
    <mergeCell ref="L11:N11"/>
    <mergeCell ref="H12:H13"/>
    <mergeCell ref="I12:I13"/>
    <mergeCell ref="B1:U4"/>
    <mergeCell ref="A9:U9"/>
    <mergeCell ref="Q11:Q13"/>
    <mergeCell ref="K11:K13"/>
    <mergeCell ref="T11:T14"/>
    <mergeCell ref="A10:T10"/>
    <mergeCell ref="A11:A14"/>
    <mergeCell ref="O11:O14"/>
    <mergeCell ref="L12:L13"/>
    <mergeCell ref="M12:M13"/>
    <mergeCell ref="U11:U13"/>
    <mergeCell ref="G12:G13"/>
    <mergeCell ref="G11:I11"/>
    <mergeCell ref="J11:J13"/>
    <mergeCell ref="N12:N13"/>
    <mergeCell ref="S11:S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2018-12-25T09:11:17Z</cp:lastPrinted>
  <dcterms:created xsi:type="dcterms:W3CDTF">2007-10-24T16:54:59Z</dcterms:created>
  <dcterms:modified xsi:type="dcterms:W3CDTF">2020-01-03T10:44:35Z</dcterms:modified>
  <cp:category/>
  <cp:version/>
  <cp:contentType/>
  <cp:contentStatus/>
</cp:coreProperties>
</file>