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<sst xmlns="http://schemas.openxmlformats.org/spreadsheetml/2006/main" count="137" uniqueCount="121">
  <si>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</si>
  <si>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</si>
  <si>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</si>
  <si>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</si>
  <si>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</si>
  <si>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</si>
  <si>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</si>
  <si>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</si>
  <si>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</si>
  <si>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</si>
  <si>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</si>
  <si>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</si>
  <si>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</si>
  <si>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</si>
  <si>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</si>
  <si>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</si>
  <si>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</si>
  <si>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</si>
  <si>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</si>
  <si>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</si>
  <si>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</si>
  <si>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</si>
  <si>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</si>
  <si>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</si>
  <si>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</si>
  <si>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</si>
  <si>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</si>
  <si>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</si>
  <si>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</si>
  <si>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</si>
  <si>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</si>
  <si>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</si>
  <si>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</si>
  <si>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</si>
  <si>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</si>
  <si>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</si>
  <si>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</si>
  <si>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</si>
  <si>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</si>
  <si>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</si>
  <si>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</si>
  <si>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</si>
  <si>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</si>
  <si>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</si>
  <si>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</si>
  <si>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</si>
  <si>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</si>
  <si>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</si>
  <si>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</si>
  <si>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</si>
  <si>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</si>
  <si>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</si>
  <si>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</si>
  <si>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</si>
  <si>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</si>
  <si>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</si>
  <si>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</si>
  <si>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</si>
  <si>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</si>
  <si>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</si>
  <si>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</si>
  <si>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</si>
  <si>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</si>
  <si>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</si>
  <si>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</si>
  <si>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</si>
  <si>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</si>
  <si>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</si>
  <si>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</si>
  <si>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</si>
  <si>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</si>
  <si>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</si>
  <si>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</si>
  <si>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</si>
  <si>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</si>
  <si>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</si>
  <si>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</si>
  <si>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</si>
  <si>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</si>
  <si>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</si>
  <si>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</si>
  <si>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</si>
  <si>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</si>
  <si>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</si>
  <si>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</si>
  <si>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</si>
  <si>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</si>
  <si>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</si>
  <si>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</si>
  <si>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</si>
  <si>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</si>
  <si>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</si>
  <si>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</si>
  <si>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</si>
  <si>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</si>
  <si>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</si>
  <si>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</si>
  <si>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</si>
  <si>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</si>
  <si>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</si>
  <si>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</si>
  <si>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</si>
  <si>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</si>
  <si>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</si>
  <si>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</si>
  <si>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</si>
  <si>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</si>
  <si>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</si>
  <si>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</si>
  <si>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</si>
  <si>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</si>
  <si>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</si>
  <si>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</si>
  <si>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</si>
  <si>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</si>
  <si>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</si>
  <si>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</si>
  <si>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>Мобилизационная и вневойсковая подготовка</t>
  </si>
  <si>
    <t xml:space="preserve">Распределение бюджетных ассигнований по разделам и подразделам классификации расходов местного бюджета на 2017 год </t>
  </si>
  <si>
    <t>Бюджет на 2017 год (тыс.руб.)</t>
  </si>
  <si>
    <t>№145 от 22 марта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</si>
</sst>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tabSelected="1" zoomScale="120" zoomScaleNormal="120" zoomScalePageLayoutView="0" workbookViewId="0" topLeftCell="A1">
      <selection activeCell="A16" sqref="A16"/>
    </sheetView>
  </sheetViews>
  <sheetFormatPr defaultColWidth="9.00390625" defaultRowHeight="12.75"/>
  <cols>
    <col min="1" max="1" width="62.375" style="0" customWidth="1"/>
    <col min="2" max="2" width="9.1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125" style="1" customWidth="1"/>
    <col min="16" max="16" width="18.50390625" style="23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0.12890625" style="0" hidden="1" customWidth="1"/>
  </cols>
  <sheetData>
    <row r="1" spans="1:19" ht="13.5">
      <c r="A1" s="2"/>
      <c r="B1" s="106" t="s">
        <v>109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0" t="s">
        <v>91</v>
      </c>
      <c r="R1" s="40" t="s">
        <v>91</v>
      </c>
      <c r="S1" s="41"/>
    </row>
    <row r="2" spans="1:19" ht="13.5">
      <c r="A2" s="2"/>
      <c r="B2" s="107" t="s">
        <v>116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0"/>
      <c r="R2" s="40"/>
      <c r="S2" s="41"/>
    </row>
    <row r="3" spans="1:19" ht="13.5">
      <c r="A3" s="2"/>
      <c r="B3" s="107" t="s">
        <v>107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40" t="s">
        <v>92</v>
      </c>
      <c r="R3" s="40" t="s">
        <v>92</v>
      </c>
      <c r="S3" s="41"/>
    </row>
    <row r="4" spans="1:19" ht="13.5">
      <c r="A4" s="2"/>
      <c r="B4" s="107" t="s">
        <v>120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40" t="s">
        <v>93</v>
      </c>
      <c r="R4" s="40" t="s">
        <v>93</v>
      </c>
      <c r="S4" s="41"/>
    </row>
    <row r="5" spans="1:19" ht="13.5">
      <c r="A5" s="2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40" t="s">
        <v>94</v>
      </c>
      <c r="R5" s="40" t="s">
        <v>94</v>
      </c>
      <c r="S5" s="41"/>
    </row>
    <row r="6" spans="1:19" ht="2.25" customHeight="1">
      <c r="A6" s="2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91" t="s">
        <v>118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9.5" customHeight="1" hidden="1" thickBo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95"/>
      <c r="S10" s="95"/>
      <c r="T10" s="95"/>
    </row>
    <row r="11" spans="1:21" ht="15.75" customHeight="1">
      <c r="A11" s="90" t="s">
        <v>0</v>
      </c>
      <c r="B11" s="90" t="s">
        <v>1</v>
      </c>
      <c r="C11" s="90" t="s">
        <v>2</v>
      </c>
      <c r="D11" s="90"/>
      <c r="E11" s="90"/>
      <c r="F11" s="90" t="s">
        <v>3</v>
      </c>
      <c r="G11" s="103" t="s">
        <v>4</v>
      </c>
      <c r="H11" s="104"/>
      <c r="I11" s="105"/>
      <c r="J11" s="90" t="s">
        <v>5</v>
      </c>
      <c r="K11" s="90" t="s">
        <v>6</v>
      </c>
      <c r="L11" s="103" t="s">
        <v>4</v>
      </c>
      <c r="M11" s="104"/>
      <c r="N11" s="105"/>
      <c r="O11" s="90" t="s">
        <v>98</v>
      </c>
      <c r="P11" s="90" t="s">
        <v>119</v>
      </c>
      <c r="Q11" s="88" t="s">
        <v>7</v>
      </c>
      <c r="R11" s="98" t="s">
        <v>8</v>
      </c>
      <c r="S11" s="100" t="s">
        <v>9</v>
      </c>
      <c r="T11" s="92" t="s">
        <v>10</v>
      </c>
      <c r="U11" s="96" t="s">
        <v>11</v>
      </c>
    </row>
    <row r="12" spans="1:21" ht="16.5" customHeight="1">
      <c r="A12" s="90"/>
      <c r="B12" s="90"/>
      <c r="C12" s="90"/>
      <c r="D12" s="90"/>
      <c r="E12" s="90"/>
      <c r="F12" s="90"/>
      <c r="G12" s="90" t="s">
        <v>12</v>
      </c>
      <c r="H12" s="90" t="s">
        <v>13</v>
      </c>
      <c r="I12" s="90" t="s">
        <v>14</v>
      </c>
      <c r="J12" s="90"/>
      <c r="K12" s="90"/>
      <c r="L12" s="90" t="s">
        <v>15</v>
      </c>
      <c r="M12" s="90" t="s">
        <v>13</v>
      </c>
      <c r="N12" s="90" t="s">
        <v>14</v>
      </c>
      <c r="O12" s="90"/>
      <c r="P12" s="90"/>
      <c r="Q12" s="89"/>
      <c r="R12" s="99"/>
      <c r="S12" s="101"/>
      <c r="T12" s="93"/>
      <c r="U12" s="97"/>
    </row>
    <row r="13" spans="1:21" ht="19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9"/>
      <c r="R13" s="99"/>
      <c r="S13" s="102"/>
      <c r="T13" s="93"/>
      <c r="U13" s="97"/>
    </row>
    <row r="14" spans="1:21" ht="0.75" customHeight="1" hidden="1">
      <c r="A14" s="90"/>
      <c r="B14" s="90"/>
      <c r="C14" s="90"/>
      <c r="D14" s="90"/>
      <c r="E14" s="90"/>
      <c r="F14" s="90"/>
      <c r="G14" s="42"/>
      <c r="H14" s="42"/>
      <c r="I14" s="42"/>
      <c r="J14" s="42"/>
      <c r="K14" s="42"/>
      <c r="L14" s="42"/>
      <c r="M14" s="42"/>
      <c r="N14" s="42"/>
      <c r="O14" s="90"/>
      <c r="P14" s="61"/>
      <c r="Q14" s="43"/>
      <c r="R14" s="44"/>
      <c r="S14" s="45"/>
      <c r="T14" s="93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16141.6</v>
      </c>
      <c r="Q16" s="49">
        <f>J16/G16*100</f>
        <v>112.28790743136072</v>
      </c>
      <c r="R16" s="50">
        <f>L16/G16*100</f>
        <v>107.59304564635923</v>
      </c>
      <c r="S16" s="51" t="e">
        <f>L16/L72*100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108</v>
      </c>
      <c r="B17" s="52"/>
      <c r="C17" s="54">
        <v>2675</v>
      </c>
      <c r="D17" s="54"/>
      <c r="E17" s="53">
        <v>2543</v>
      </c>
      <c r="F17" s="53">
        <f aca="true" t="shared" si="1" ref="F17:F65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5">L17+M17+N17</f>
        <v>2913</v>
      </c>
      <c r="L17" s="53">
        <v>2913</v>
      </c>
      <c r="M17" s="53"/>
      <c r="N17" s="53"/>
      <c r="O17" s="52" t="s">
        <v>18</v>
      </c>
      <c r="P17" s="76">
        <v>240</v>
      </c>
      <c r="Q17" s="49">
        <f aca="true" t="shared" si="3" ref="Q17:Q64">J17/G17*100</f>
        <v>135.01735441573467</v>
      </c>
      <c r="R17" s="50">
        <f aca="true" t="shared" si="4" ref="R17:R62">L17/G17*100</f>
        <v>112.34091785576553</v>
      </c>
      <c r="S17" s="56"/>
      <c r="T17" s="54">
        <v>942.6</v>
      </c>
      <c r="U17" s="5">
        <f aca="true" t="shared" si="5" ref="U17:U62">L17/T17*100</f>
        <v>309.03882877148317</v>
      </c>
      <c r="Z17" s="6"/>
    </row>
    <row r="18" spans="1:28" ht="13.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13744.6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112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103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111</v>
      </c>
      <c r="P21" s="76">
        <v>1957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4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100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448.3</v>
      </c>
      <c r="Q33" s="49"/>
      <c r="R33" s="50"/>
      <c r="S33" s="56"/>
      <c r="T33" s="54"/>
      <c r="U33" s="5"/>
    </row>
    <row r="34" spans="1:21" ht="15" customHeight="1">
      <c r="A34" s="77" t="s">
        <v>117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101</v>
      </c>
      <c r="P34" s="78">
        <v>448.3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520</v>
      </c>
      <c r="Q35" s="49">
        <f t="shared" si="3"/>
        <v>187.0401337792642</v>
      </c>
      <c r="R35" s="50">
        <f t="shared" si="4"/>
        <v>109.45576162967467</v>
      </c>
      <c r="S35" s="51" t="e">
        <f>L35/L72*100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102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450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SUM(C41:C41)</f>
        <v>2820</v>
      </c>
      <c r="D40" s="47">
        <f>SUM(D41:D41)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P45+P44</f>
        <v>10073</v>
      </c>
      <c r="Q40" s="49" t="e">
        <f t="shared" si="3"/>
        <v>#REF!</v>
      </c>
      <c r="R40" s="50" t="e">
        <f t="shared" si="4"/>
        <v>#REF!</v>
      </c>
      <c r="S40" s="51" t="e">
        <f>L40/L72*100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0.75" customHeight="1">
      <c r="A42" s="57" t="s">
        <v>48</v>
      </c>
      <c r="B42" s="52"/>
      <c r="C42" s="54"/>
      <c r="D42" s="54"/>
      <c r="E42" s="54">
        <v>900</v>
      </c>
      <c r="F42" s="53">
        <f t="shared" si="1"/>
        <v>900</v>
      </c>
      <c r="G42" s="54">
        <v>900</v>
      </c>
      <c r="H42" s="54"/>
      <c r="I42" s="54"/>
      <c r="J42" s="54">
        <v>900</v>
      </c>
      <c r="K42" s="54">
        <f t="shared" si="2"/>
        <v>900</v>
      </c>
      <c r="L42" s="54">
        <v>900</v>
      </c>
      <c r="M42" s="54"/>
      <c r="N42" s="54"/>
      <c r="O42" s="52"/>
      <c r="P42" s="76">
        <v>20</v>
      </c>
      <c r="Q42" s="49">
        <f t="shared" si="3"/>
        <v>100</v>
      </c>
      <c r="R42" s="50">
        <f t="shared" si="4"/>
        <v>100</v>
      </c>
      <c r="S42" s="56"/>
      <c r="T42" s="54">
        <v>630</v>
      </c>
      <c r="U42" s="5">
        <f t="shared" si="5"/>
        <v>142.85714285714286</v>
      </c>
    </row>
    <row r="43" spans="1:21" ht="12.75" customHeight="1" hidden="1">
      <c r="A43" s="57" t="s">
        <v>49</v>
      </c>
      <c r="B43" s="52"/>
      <c r="C43" s="54"/>
      <c r="D43" s="54"/>
      <c r="E43" s="54">
        <v>3000</v>
      </c>
      <c r="F43" s="53">
        <f t="shared" si="1"/>
        <v>7000</v>
      </c>
      <c r="G43" s="54">
        <f>9000-2000</f>
        <v>7000</v>
      </c>
      <c r="H43" s="54"/>
      <c r="I43" s="54"/>
      <c r="J43" s="54">
        <v>20200</v>
      </c>
      <c r="K43" s="54">
        <f t="shared" si="2"/>
        <v>7000</v>
      </c>
      <c r="L43" s="54">
        <v>7000</v>
      </c>
      <c r="M43" s="54"/>
      <c r="N43" s="54"/>
      <c r="O43" s="52"/>
      <c r="P43" s="76">
        <f t="shared" si="6"/>
        <v>7000</v>
      </c>
      <c r="Q43" s="49">
        <f t="shared" si="3"/>
        <v>288.57142857142856</v>
      </c>
      <c r="R43" s="50">
        <f t="shared" si="4"/>
        <v>100</v>
      </c>
      <c r="S43" s="56"/>
      <c r="T43" s="54"/>
      <c r="U43" s="5"/>
    </row>
    <row r="44" spans="1:21" ht="16.5" customHeight="1">
      <c r="A44" s="57" t="s">
        <v>114</v>
      </c>
      <c r="B44" s="52"/>
      <c r="C44" s="54"/>
      <c r="D44" s="54"/>
      <c r="E44" s="54"/>
      <c r="F44" s="53"/>
      <c r="G44" s="54"/>
      <c r="H44" s="54"/>
      <c r="I44" s="54"/>
      <c r="J44" s="54"/>
      <c r="K44" s="54"/>
      <c r="L44" s="54"/>
      <c r="M44" s="54"/>
      <c r="N44" s="54"/>
      <c r="O44" s="52" t="s">
        <v>115</v>
      </c>
      <c r="P44" s="76">
        <v>9153</v>
      </c>
      <c r="Q44" s="49"/>
      <c r="R44" s="50"/>
      <c r="S44" s="56"/>
      <c r="T44" s="54"/>
      <c r="U44" s="5"/>
    </row>
    <row r="45" spans="1:21" ht="15" customHeight="1">
      <c r="A45" s="57" t="s">
        <v>105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106</v>
      </c>
      <c r="P45" s="76">
        <v>920</v>
      </c>
      <c r="Q45" s="49"/>
      <c r="R45" s="50"/>
      <c r="S45" s="56"/>
      <c r="T45" s="54"/>
      <c r="U45" s="5"/>
    </row>
    <row r="46" spans="1:21" ht="13.5" customHeight="1">
      <c r="A46" s="47" t="s">
        <v>50</v>
      </c>
      <c r="B46" s="46" t="s">
        <v>51</v>
      </c>
      <c r="C46" s="47">
        <f aca="true" t="shared" si="7" ref="C46:N46">SUM(C47:C49)</f>
        <v>53545</v>
      </c>
      <c r="D46" s="47">
        <f t="shared" si="7"/>
        <v>-5700</v>
      </c>
      <c r="E46" s="47">
        <f t="shared" si="7"/>
        <v>129531.4</v>
      </c>
      <c r="F46" s="47">
        <f t="shared" si="7"/>
        <v>17579.9</v>
      </c>
      <c r="G46" s="47">
        <f t="shared" si="7"/>
        <v>16579.9</v>
      </c>
      <c r="H46" s="47">
        <f t="shared" si="7"/>
        <v>1000</v>
      </c>
      <c r="I46" s="47">
        <f t="shared" si="7"/>
        <v>0</v>
      </c>
      <c r="J46" s="47">
        <f t="shared" si="7"/>
        <v>48660.3</v>
      </c>
      <c r="K46" s="47">
        <f t="shared" si="7"/>
        <v>24705</v>
      </c>
      <c r="L46" s="47">
        <f t="shared" si="7"/>
        <v>18239</v>
      </c>
      <c r="M46" s="47">
        <f t="shared" si="7"/>
        <v>6466</v>
      </c>
      <c r="N46" s="47">
        <f t="shared" si="7"/>
        <v>0</v>
      </c>
      <c r="O46" s="46"/>
      <c r="P46" s="75">
        <f>P47+P48+P49</f>
        <v>17827.6</v>
      </c>
      <c r="Q46" s="49">
        <f t="shared" si="3"/>
        <v>293.4897074168119</v>
      </c>
      <c r="R46" s="50">
        <f t="shared" si="4"/>
        <v>110.00669485340681</v>
      </c>
      <c r="S46" s="51" t="e">
        <f>L46/L72*100</f>
        <v>#REF!</v>
      </c>
      <c r="T46" s="47">
        <f>SUM(T47:T49)</f>
        <v>109630.5</v>
      </c>
      <c r="U46" s="5">
        <f t="shared" si="5"/>
        <v>16.63679359302384</v>
      </c>
    </row>
    <row r="47" spans="1:21" ht="13.5">
      <c r="A47" s="57" t="s">
        <v>52</v>
      </c>
      <c r="B47" s="52"/>
      <c r="C47" s="54">
        <v>0</v>
      </c>
      <c r="D47" s="54"/>
      <c r="E47" s="54">
        <v>2500</v>
      </c>
      <c r="F47" s="53">
        <f t="shared" si="1"/>
        <v>8584.099999999999</v>
      </c>
      <c r="G47" s="54">
        <f>32888.5-19806.2-4498.2</f>
        <v>8584.099999999999</v>
      </c>
      <c r="H47" s="54"/>
      <c r="I47" s="54"/>
      <c r="J47" s="54">
        <v>10000</v>
      </c>
      <c r="K47" s="54">
        <f t="shared" si="2"/>
        <v>16466</v>
      </c>
      <c r="L47" s="54">
        <v>10000</v>
      </c>
      <c r="M47" s="54">
        <v>6466</v>
      </c>
      <c r="N47" s="54"/>
      <c r="O47" s="52" t="s">
        <v>53</v>
      </c>
      <c r="P47" s="76">
        <v>3400</v>
      </c>
      <c r="Q47" s="49">
        <f t="shared" si="3"/>
        <v>116.49444903950328</v>
      </c>
      <c r="R47" s="50">
        <f t="shared" si="4"/>
        <v>116.49444903950328</v>
      </c>
      <c r="S47" s="56"/>
      <c r="T47" s="54">
        <v>6400</v>
      </c>
      <c r="U47" s="5"/>
    </row>
    <row r="48" spans="1:21" ht="13.5">
      <c r="A48" s="57" t="s">
        <v>54</v>
      </c>
      <c r="B48" s="52"/>
      <c r="C48" s="54">
        <v>53545</v>
      </c>
      <c r="D48" s="54">
        <v>-5700</v>
      </c>
      <c r="E48" s="54">
        <v>127031.4</v>
      </c>
      <c r="F48" s="53">
        <f t="shared" si="1"/>
        <v>8995.800000000003</v>
      </c>
      <c r="G48" s="54">
        <f>100242.1-95206.8+2960.5</f>
        <v>7995.800000000003</v>
      </c>
      <c r="H48" s="54">
        <v>1000</v>
      </c>
      <c r="I48" s="54"/>
      <c r="J48" s="54">
        <f>854.5+445.8</f>
        <v>1300.3</v>
      </c>
      <c r="K48" s="54">
        <f t="shared" si="2"/>
        <v>0</v>
      </c>
      <c r="L48" s="54"/>
      <c r="M48" s="54"/>
      <c r="N48" s="54"/>
      <c r="O48" s="52" t="s">
        <v>55</v>
      </c>
      <c r="P48" s="76">
        <v>1100</v>
      </c>
      <c r="Q48" s="49">
        <f t="shared" si="3"/>
        <v>16.26228770104304</v>
      </c>
      <c r="R48" s="50">
        <f t="shared" si="4"/>
        <v>0</v>
      </c>
      <c r="S48" s="56"/>
      <c r="T48" s="54">
        <v>103230.5</v>
      </c>
      <c r="U48" s="5">
        <f t="shared" si="5"/>
        <v>0</v>
      </c>
    </row>
    <row r="49" spans="1:21" ht="13.5">
      <c r="A49" s="57" t="s">
        <v>104</v>
      </c>
      <c r="B49" s="52"/>
      <c r="C49" s="54"/>
      <c r="D49" s="54"/>
      <c r="E49" s="54"/>
      <c r="F49" s="53">
        <f t="shared" si="1"/>
        <v>0</v>
      </c>
      <c r="G49" s="54"/>
      <c r="H49" s="54"/>
      <c r="I49" s="54"/>
      <c r="J49" s="54">
        <v>37360</v>
      </c>
      <c r="K49" s="54">
        <f t="shared" si="2"/>
        <v>8239</v>
      </c>
      <c r="L49" s="54">
        <v>8239</v>
      </c>
      <c r="M49" s="54"/>
      <c r="N49" s="54"/>
      <c r="O49" s="52" t="s">
        <v>56</v>
      </c>
      <c r="P49" s="76">
        <v>13327.6</v>
      </c>
      <c r="Q49" s="49"/>
      <c r="R49" s="50"/>
      <c r="S49" s="56"/>
      <c r="T49" s="54"/>
      <c r="U49" s="5"/>
    </row>
    <row r="50" spans="1:21" ht="12.75" customHeight="1" hidden="1">
      <c r="A50" s="57" t="s">
        <v>57</v>
      </c>
      <c r="B50" s="52"/>
      <c r="C50" s="54"/>
      <c r="D50" s="54"/>
      <c r="E50" s="54">
        <v>45600</v>
      </c>
      <c r="F50" s="53">
        <f t="shared" si="1"/>
        <v>62143.5</v>
      </c>
      <c r="G50" s="57">
        <f>64227-2590+506.5</f>
        <v>62143.5</v>
      </c>
      <c r="H50" s="54"/>
      <c r="I50" s="54"/>
      <c r="J50" s="54">
        <v>224152.9</v>
      </c>
      <c r="K50" s="54">
        <f t="shared" si="2"/>
        <v>68280</v>
      </c>
      <c r="L50" s="54">
        <v>68280</v>
      </c>
      <c r="M50" s="54"/>
      <c r="N50" s="54"/>
      <c r="O50" s="52"/>
      <c r="P50" s="76">
        <f t="shared" si="6"/>
        <v>68280</v>
      </c>
      <c r="Q50" s="49">
        <f t="shared" si="3"/>
        <v>360.7020846910779</v>
      </c>
      <c r="R50" s="50">
        <f t="shared" si="4"/>
        <v>109.87472543387481</v>
      </c>
      <c r="S50" s="56"/>
      <c r="T50" s="54">
        <v>3635.7</v>
      </c>
      <c r="U50" s="5">
        <f t="shared" si="5"/>
        <v>1878.0427428005612</v>
      </c>
    </row>
    <row r="51" spans="1:21" ht="12.75" customHeight="1" hidden="1">
      <c r="A51" s="57" t="s">
        <v>58</v>
      </c>
      <c r="B51" s="52"/>
      <c r="C51" s="54"/>
      <c r="D51" s="54"/>
      <c r="E51" s="54"/>
      <c r="F51" s="53">
        <f t="shared" si="1"/>
        <v>1033</v>
      </c>
      <c r="G51" s="54">
        <v>1033</v>
      </c>
      <c r="H51" s="54"/>
      <c r="I51" s="54"/>
      <c r="J51" s="54"/>
      <c r="K51" s="54">
        <f t="shared" si="2"/>
        <v>0</v>
      </c>
      <c r="L51" s="54"/>
      <c r="M51" s="54"/>
      <c r="N51" s="54"/>
      <c r="O51" s="52"/>
      <c r="P51" s="76">
        <f t="shared" si="6"/>
        <v>0</v>
      </c>
      <c r="Q51" s="49">
        <f t="shared" si="3"/>
        <v>0</v>
      </c>
      <c r="R51" s="50">
        <f t="shared" si="4"/>
        <v>0</v>
      </c>
      <c r="S51" s="56"/>
      <c r="T51" s="54"/>
      <c r="U51" s="5" t="e">
        <f t="shared" si="5"/>
        <v>#DIV/0!</v>
      </c>
    </row>
    <row r="52" spans="1:21" ht="11.25" customHeight="1" hidden="1">
      <c r="A52" s="57" t="s">
        <v>59</v>
      </c>
      <c r="B52" s="52"/>
      <c r="C52" s="54"/>
      <c r="D52" s="54"/>
      <c r="E52" s="54"/>
      <c r="F52" s="53">
        <f t="shared" si="1"/>
        <v>32300</v>
      </c>
      <c r="G52" s="54"/>
      <c r="H52" s="54">
        <v>32300</v>
      </c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/>
      <c r="R52" s="50"/>
      <c r="S52" s="56"/>
      <c r="T52" s="54">
        <v>4052.8</v>
      </c>
      <c r="U52" s="5"/>
    </row>
    <row r="53" spans="1:21" ht="13.5" customHeight="1" hidden="1">
      <c r="A53" s="57" t="s">
        <v>60</v>
      </c>
      <c r="B53" s="52"/>
      <c r="C53" s="54"/>
      <c r="D53" s="54"/>
      <c r="E53" s="54">
        <v>12632.8</v>
      </c>
      <c r="F53" s="53">
        <f t="shared" si="1"/>
        <v>11690</v>
      </c>
      <c r="G53" s="54">
        <v>11690</v>
      </c>
      <c r="H53" s="54"/>
      <c r="I53" s="54"/>
      <c r="J53" s="54">
        <v>14151.4</v>
      </c>
      <c r="K53" s="54">
        <f t="shared" si="2"/>
        <v>12668</v>
      </c>
      <c r="L53" s="54">
        <v>12668</v>
      </c>
      <c r="M53" s="54"/>
      <c r="N53" s="54"/>
      <c r="O53" s="52"/>
      <c r="P53" s="76">
        <f t="shared" si="6"/>
        <v>12668</v>
      </c>
      <c r="Q53" s="49">
        <f t="shared" si="3"/>
        <v>121.05560307955517</v>
      </c>
      <c r="R53" s="50">
        <f t="shared" si="4"/>
        <v>108.366124893071</v>
      </c>
      <c r="S53" s="56"/>
      <c r="T53" s="54">
        <v>6679.7</v>
      </c>
      <c r="U53" s="5">
        <f t="shared" si="5"/>
        <v>189.64923574412026</v>
      </c>
    </row>
    <row r="54" spans="1:21" ht="14.25" customHeight="1">
      <c r="A54" s="47" t="s">
        <v>61</v>
      </c>
      <c r="B54" s="46" t="s">
        <v>62</v>
      </c>
      <c r="C54" s="47">
        <f aca="true" t="shared" si="8" ref="C54:N54">SUM(C55:C57)</f>
        <v>3320</v>
      </c>
      <c r="D54" s="47">
        <f t="shared" si="8"/>
        <v>0</v>
      </c>
      <c r="E54" s="47">
        <f t="shared" si="8"/>
        <v>13350</v>
      </c>
      <c r="F54" s="47">
        <f t="shared" si="8"/>
        <v>76605.8</v>
      </c>
      <c r="G54" s="47">
        <f t="shared" si="8"/>
        <v>54218.1</v>
      </c>
      <c r="H54" s="47">
        <f t="shared" si="8"/>
        <v>1557.2</v>
      </c>
      <c r="I54" s="47">
        <f t="shared" si="8"/>
        <v>20830.5</v>
      </c>
      <c r="J54" s="47">
        <f t="shared" si="8"/>
        <v>79701</v>
      </c>
      <c r="K54" s="47">
        <f t="shared" si="8"/>
        <v>82642.7</v>
      </c>
      <c r="L54" s="47">
        <f t="shared" si="8"/>
        <v>66880</v>
      </c>
      <c r="M54" s="47">
        <f t="shared" si="8"/>
        <v>650</v>
      </c>
      <c r="N54" s="47">
        <f t="shared" si="8"/>
        <v>15112.7</v>
      </c>
      <c r="O54" s="46"/>
      <c r="P54" s="75">
        <f>P56</f>
        <v>912.3</v>
      </c>
      <c r="Q54" s="49">
        <f t="shared" si="3"/>
        <v>147.0007248501884</v>
      </c>
      <c r="R54" s="50">
        <f t="shared" si="4"/>
        <v>123.3536402050238</v>
      </c>
      <c r="S54" s="51" t="e">
        <f>L54/L72*100</f>
        <v>#REF!</v>
      </c>
      <c r="T54" s="47">
        <f>SUM(T55:T57)</f>
        <v>12560</v>
      </c>
      <c r="U54" s="5">
        <f t="shared" si="5"/>
        <v>532.484076433121</v>
      </c>
    </row>
    <row r="55" spans="1:21" ht="15" customHeight="1" hidden="1">
      <c r="A55" s="57" t="s">
        <v>63</v>
      </c>
      <c r="B55" s="52"/>
      <c r="C55" s="54"/>
      <c r="D55" s="54"/>
      <c r="E55" s="54"/>
      <c r="F55" s="53">
        <f t="shared" si="1"/>
        <v>55530.799999999996</v>
      </c>
      <c r="G55" s="54">
        <v>49348.1</v>
      </c>
      <c r="H55" s="54"/>
      <c r="I55" s="54">
        <v>6182.7</v>
      </c>
      <c r="J55" s="54">
        <v>70971</v>
      </c>
      <c r="K55" s="54">
        <f>L55+M55+N55</f>
        <v>66412.7</v>
      </c>
      <c r="L55" s="54">
        <v>60600</v>
      </c>
      <c r="M55" s="54"/>
      <c r="N55" s="54">
        <v>5812.7</v>
      </c>
      <c r="O55" s="52"/>
      <c r="P55" s="76">
        <f t="shared" si="6"/>
        <v>66412.7</v>
      </c>
      <c r="Q55" s="49">
        <f t="shared" si="3"/>
        <v>143.81708718268789</v>
      </c>
      <c r="R55" s="50"/>
      <c r="S55" s="56"/>
      <c r="T55" s="54"/>
      <c r="U55" s="5"/>
    </row>
    <row r="56" spans="1:21" ht="14.25" customHeight="1">
      <c r="A56" s="57" t="s">
        <v>64</v>
      </c>
      <c r="B56" s="52"/>
      <c r="C56" s="54">
        <v>3320</v>
      </c>
      <c r="D56" s="54"/>
      <c r="E56" s="54">
        <v>13350</v>
      </c>
      <c r="F56" s="53">
        <f t="shared" si="1"/>
        <v>18884.4</v>
      </c>
      <c r="G56" s="54">
        <f>4600+170+100-2190.6</f>
        <v>2679.4</v>
      </c>
      <c r="H56" s="54">
        <v>1557.2</v>
      </c>
      <c r="I56" s="54">
        <f>15244.9-597.1</f>
        <v>14647.8</v>
      </c>
      <c r="J56" s="54">
        <v>4580</v>
      </c>
      <c r="K56" s="54">
        <f t="shared" si="2"/>
        <v>14030</v>
      </c>
      <c r="L56" s="54">
        <v>4080</v>
      </c>
      <c r="M56" s="54">
        <v>650</v>
      </c>
      <c r="N56" s="54">
        <v>9300</v>
      </c>
      <c r="O56" s="52" t="s">
        <v>65</v>
      </c>
      <c r="P56" s="76">
        <v>912.3</v>
      </c>
      <c r="Q56" s="49">
        <f t="shared" si="3"/>
        <v>170.93379114727176</v>
      </c>
      <c r="R56" s="50">
        <f t="shared" si="4"/>
        <v>152.27289691722027</v>
      </c>
      <c r="S56" s="56"/>
      <c r="T56" s="54">
        <v>12560</v>
      </c>
      <c r="U56" s="5">
        <f t="shared" si="5"/>
        <v>32.48407643312102</v>
      </c>
    </row>
    <row r="57" spans="1:21" ht="15" customHeight="1" hidden="1">
      <c r="A57" s="79" t="s">
        <v>66</v>
      </c>
      <c r="B57" s="67"/>
      <c r="C57" s="68"/>
      <c r="D57" s="68"/>
      <c r="E57" s="68"/>
      <c r="F57" s="69">
        <f t="shared" si="1"/>
        <v>2190.6</v>
      </c>
      <c r="G57" s="68">
        <v>2190.6</v>
      </c>
      <c r="H57" s="68"/>
      <c r="I57" s="68"/>
      <c r="J57" s="68">
        <v>4150</v>
      </c>
      <c r="K57" s="68">
        <f t="shared" si="2"/>
        <v>2200</v>
      </c>
      <c r="L57" s="68">
        <v>2200</v>
      </c>
      <c r="M57" s="68"/>
      <c r="N57" s="68"/>
      <c r="O57" s="67"/>
      <c r="P57" s="80">
        <f t="shared" si="6"/>
        <v>2200</v>
      </c>
      <c r="Q57" s="49">
        <f t="shared" si="3"/>
        <v>189.44581393225602</v>
      </c>
      <c r="R57" s="50">
        <f t="shared" si="4"/>
        <v>100.429106180955</v>
      </c>
      <c r="S57" s="56"/>
      <c r="T57" s="54"/>
      <c r="U57" s="5"/>
    </row>
    <row r="58" spans="1:21" ht="0.75" customHeight="1">
      <c r="A58" s="57" t="s">
        <v>67</v>
      </c>
      <c r="B58" s="52"/>
      <c r="C58" s="54"/>
      <c r="D58" s="54"/>
      <c r="E58" s="54">
        <v>20082.2</v>
      </c>
      <c r="F58" s="53">
        <f t="shared" si="1"/>
        <v>17974.6</v>
      </c>
      <c r="G58" s="54">
        <f>17103.1+10.6+179.4</f>
        <v>17293.1</v>
      </c>
      <c r="H58" s="54"/>
      <c r="I58" s="54">
        <v>681.5</v>
      </c>
      <c r="J58" s="54">
        <v>23991.8</v>
      </c>
      <c r="K58" s="54">
        <f t="shared" si="2"/>
        <v>20317</v>
      </c>
      <c r="L58" s="54">
        <v>20317</v>
      </c>
      <c r="M58" s="54"/>
      <c r="N58" s="54"/>
      <c r="O58" s="52"/>
      <c r="P58" s="76">
        <f t="shared" si="6"/>
        <v>20317</v>
      </c>
      <c r="Q58" s="49">
        <f t="shared" si="3"/>
        <v>138.7362589703408</v>
      </c>
      <c r="R58" s="50">
        <f t="shared" si="4"/>
        <v>117.48616500222633</v>
      </c>
      <c r="S58" s="56"/>
      <c r="T58" s="54">
        <v>9658.6</v>
      </c>
      <c r="U58" s="5">
        <f t="shared" si="5"/>
        <v>210.35139668274905</v>
      </c>
    </row>
    <row r="59" spans="1:21" ht="13.5" customHeight="1" hidden="1">
      <c r="A59" s="57" t="s">
        <v>68</v>
      </c>
      <c r="B59" s="52"/>
      <c r="C59" s="54"/>
      <c r="D59" s="54"/>
      <c r="E59" s="54">
        <v>11179.7</v>
      </c>
      <c r="F59" s="53">
        <f t="shared" si="1"/>
        <v>11179.7</v>
      </c>
      <c r="G59" s="54">
        <v>11179.7</v>
      </c>
      <c r="H59" s="54"/>
      <c r="I59" s="54"/>
      <c r="J59" s="54">
        <v>13681.7</v>
      </c>
      <c r="K59" s="54">
        <f t="shared" si="2"/>
        <v>13032</v>
      </c>
      <c r="L59" s="54">
        <v>13032</v>
      </c>
      <c r="M59" s="54"/>
      <c r="N59" s="54"/>
      <c r="O59" s="52"/>
      <c r="P59" s="76">
        <f t="shared" si="6"/>
        <v>13032</v>
      </c>
      <c r="Q59" s="49">
        <f t="shared" si="3"/>
        <v>122.37984919094428</v>
      </c>
      <c r="R59" s="50">
        <f t="shared" si="4"/>
        <v>116.5684231240552</v>
      </c>
      <c r="S59" s="56"/>
      <c r="T59" s="54">
        <v>7258.2</v>
      </c>
      <c r="U59" s="5">
        <f t="shared" si="5"/>
        <v>179.5486484252294</v>
      </c>
    </row>
    <row r="60" spans="1:21" ht="11.25" customHeight="1" hidden="1">
      <c r="A60" s="82" t="s">
        <v>69</v>
      </c>
      <c r="B60" s="63"/>
      <c r="C60" s="64"/>
      <c r="D60" s="64"/>
      <c r="E60" s="64"/>
      <c r="F60" s="65">
        <f t="shared" si="1"/>
        <v>0</v>
      </c>
      <c r="G60" s="64"/>
      <c r="H60" s="64"/>
      <c r="I60" s="64"/>
      <c r="J60" s="64"/>
      <c r="K60" s="64">
        <f t="shared" si="2"/>
        <v>0</v>
      </c>
      <c r="L60" s="64"/>
      <c r="M60" s="64"/>
      <c r="N60" s="64"/>
      <c r="O60" s="63"/>
      <c r="P60" s="83">
        <f t="shared" si="6"/>
        <v>0</v>
      </c>
      <c r="Q60" s="49"/>
      <c r="R60" s="50"/>
      <c r="S60" s="56"/>
      <c r="T60" s="54">
        <v>59619.5</v>
      </c>
      <c r="U60" s="5">
        <f t="shared" si="5"/>
        <v>0</v>
      </c>
    </row>
    <row r="61" spans="1:21" ht="17.25" customHeight="1">
      <c r="A61" s="84" t="s">
        <v>70</v>
      </c>
      <c r="B61" s="46" t="s">
        <v>71</v>
      </c>
      <c r="C61" s="85">
        <f>SUM(C62:C64)</f>
        <v>4478</v>
      </c>
      <c r="D61" s="85">
        <f>SUM(D62:D64)</f>
        <v>0</v>
      </c>
      <c r="E61" s="85">
        <f>SUM(E62:E64)</f>
        <v>5358.2</v>
      </c>
      <c r="F61" s="85">
        <f aca="true" t="shared" si="9" ref="F61:N61">SUM(F62:F65)</f>
        <v>9716.8</v>
      </c>
      <c r="G61" s="85">
        <f t="shared" si="9"/>
        <v>7876.799999999999</v>
      </c>
      <c r="H61" s="85">
        <f t="shared" si="9"/>
        <v>1840</v>
      </c>
      <c r="I61" s="85">
        <f t="shared" si="9"/>
        <v>0</v>
      </c>
      <c r="J61" s="85">
        <f t="shared" si="9"/>
        <v>10772.8</v>
      </c>
      <c r="K61" s="85">
        <f t="shared" si="9"/>
        <v>8669.3</v>
      </c>
      <c r="L61" s="85">
        <f t="shared" si="9"/>
        <v>8340</v>
      </c>
      <c r="M61" s="85">
        <f t="shared" si="9"/>
        <v>329.3</v>
      </c>
      <c r="N61" s="85">
        <f t="shared" si="9"/>
        <v>0</v>
      </c>
      <c r="O61" s="46"/>
      <c r="P61" s="86">
        <f>P62</f>
        <v>18330</v>
      </c>
      <c r="Q61" s="49">
        <f t="shared" si="3"/>
        <v>136.76619947186674</v>
      </c>
      <c r="R61" s="50">
        <f t="shared" si="4"/>
        <v>105.8805606337599</v>
      </c>
      <c r="S61" s="58" t="e">
        <f>L61/L72*100</f>
        <v>#REF!</v>
      </c>
      <c r="T61" s="47">
        <f>SUM(T62:T65)</f>
        <v>4836.4</v>
      </c>
      <c r="U61" s="5">
        <f t="shared" si="5"/>
        <v>172.44231246381608</v>
      </c>
    </row>
    <row r="62" spans="1:21" ht="13.5">
      <c r="A62" s="79" t="s">
        <v>97</v>
      </c>
      <c r="B62" s="67"/>
      <c r="C62" s="68">
        <v>4478</v>
      </c>
      <c r="D62" s="68"/>
      <c r="E62" s="68">
        <v>5358.2</v>
      </c>
      <c r="F62" s="69">
        <f t="shared" si="1"/>
        <v>3072.6</v>
      </c>
      <c r="G62" s="68">
        <v>3072.6</v>
      </c>
      <c r="H62" s="68"/>
      <c r="I62" s="68"/>
      <c r="J62" s="68">
        <f>3106.5</f>
        <v>3106.5</v>
      </c>
      <c r="K62" s="68">
        <f t="shared" si="2"/>
        <v>2700</v>
      </c>
      <c r="L62" s="68">
        <v>2700</v>
      </c>
      <c r="M62" s="68"/>
      <c r="N62" s="68"/>
      <c r="O62" s="67" t="s">
        <v>72</v>
      </c>
      <c r="P62" s="80">
        <v>18330</v>
      </c>
      <c r="Q62" s="49">
        <f t="shared" si="3"/>
        <v>101.10330013669207</v>
      </c>
      <c r="R62" s="50">
        <f t="shared" si="4"/>
        <v>87.87346221441125</v>
      </c>
      <c r="S62" s="56"/>
      <c r="T62" s="54">
        <v>3955.2</v>
      </c>
      <c r="U62" s="5">
        <f t="shared" si="5"/>
        <v>68.26456310679612</v>
      </c>
    </row>
    <row r="63" spans="1:21" ht="14.25" customHeight="1" hidden="1">
      <c r="A63" s="57" t="s">
        <v>95</v>
      </c>
      <c r="B63" s="52"/>
      <c r="C63" s="54"/>
      <c r="D63" s="54"/>
      <c r="E63" s="54"/>
      <c r="F63" s="53">
        <f t="shared" si="1"/>
        <v>4268.2</v>
      </c>
      <c r="G63" s="54">
        <v>4268.2</v>
      </c>
      <c r="H63" s="54"/>
      <c r="I63" s="54"/>
      <c r="J63" s="54">
        <v>6666.3</v>
      </c>
      <c r="K63" s="54">
        <f t="shared" si="2"/>
        <v>5169.3</v>
      </c>
      <c r="L63" s="54">
        <v>4840</v>
      </c>
      <c r="M63" s="54">
        <v>329.3</v>
      </c>
      <c r="N63" s="54"/>
      <c r="O63" s="52"/>
      <c r="P63" s="76">
        <f t="shared" si="6"/>
        <v>5169.3</v>
      </c>
      <c r="Q63" s="49">
        <f t="shared" si="3"/>
        <v>156.18527716601847</v>
      </c>
      <c r="R63" s="50"/>
      <c r="S63" s="56"/>
      <c r="T63" s="54"/>
      <c r="U63" s="5"/>
    </row>
    <row r="64" spans="1:21" ht="12" customHeight="1" hidden="1">
      <c r="A64" s="57" t="s">
        <v>96</v>
      </c>
      <c r="B64" s="52"/>
      <c r="C64" s="54"/>
      <c r="D64" s="54"/>
      <c r="E64" s="54"/>
      <c r="F64" s="53">
        <f t="shared" si="1"/>
        <v>536</v>
      </c>
      <c r="G64" s="54">
        <v>536</v>
      </c>
      <c r="H64" s="54"/>
      <c r="I64" s="54"/>
      <c r="J64" s="54">
        <v>1000</v>
      </c>
      <c r="K64" s="54">
        <f t="shared" si="2"/>
        <v>800</v>
      </c>
      <c r="L64" s="54">
        <v>800</v>
      </c>
      <c r="M64" s="54"/>
      <c r="N64" s="54"/>
      <c r="O64" s="52"/>
      <c r="P64" s="76">
        <f t="shared" si="6"/>
        <v>800</v>
      </c>
      <c r="Q64" s="49">
        <f t="shared" si="3"/>
        <v>186.56716417910448</v>
      </c>
      <c r="R64" s="50"/>
      <c r="S64" s="56"/>
      <c r="T64" s="54"/>
      <c r="U64" s="5"/>
    </row>
    <row r="65" spans="1:21" ht="21.75" customHeight="1" hidden="1">
      <c r="A65" s="57" t="s">
        <v>74</v>
      </c>
      <c r="B65" s="52" t="s">
        <v>73</v>
      </c>
      <c r="C65" s="54"/>
      <c r="D65" s="54"/>
      <c r="E65" s="54"/>
      <c r="F65" s="53">
        <f t="shared" si="1"/>
        <v>1840</v>
      </c>
      <c r="G65" s="54"/>
      <c r="H65" s="54">
        <v>1840</v>
      </c>
      <c r="I65" s="54"/>
      <c r="J65" s="54"/>
      <c r="K65" s="54">
        <f t="shared" si="2"/>
        <v>0</v>
      </c>
      <c r="L65" s="54"/>
      <c r="M65" s="54"/>
      <c r="N65" s="54"/>
      <c r="O65" s="52" t="s">
        <v>73</v>
      </c>
      <c r="P65" s="76">
        <f>L65+M65+N65</f>
        <v>0</v>
      </c>
      <c r="Q65" s="49"/>
      <c r="R65" s="50"/>
      <c r="S65" s="56"/>
      <c r="T65" s="54">
        <v>881.2</v>
      </c>
      <c r="U65" s="5">
        <f>L65/T65*100</f>
        <v>0</v>
      </c>
    </row>
    <row r="66" spans="1:21" ht="16.5" customHeight="1" hidden="1">
      <c r="A66" s="57" t="s">
        <v>76</v>
      </c>
      <c r="B66" s="52" t="s">
        <v>77</v>
      </c>
      <c r="C66" s="54"/>
      <c r="D66" s="54"/>
      <c r="E66" s="54"/>
      <c r="F66" s="53">
        <f aca="true" t="shared" si="10" ref="F66:F71">G66+H66+I66</f>
        <v>0</v>
      </c>
      <c r="G66" s="54"/>
      <c r="H66" s="54"/>
      <c r="I66" s="54"/>
      <c r="J66" s="54"/>
      <c r="K66" s="54"/>
      <c r="L66" s="54"/>
      <c r="M66" s="54"/>
      <c r="N66" s="54"/>
      <c r="O66" s="52" t="s">
        <v>77</v>
      </c>
      <c r="P66" s="76">
        <f>L66+M66+N66</f>
        <v>0</v>
      </c>
      <c r="Q66" s="49" t="e">
        <f aca="true" t="shared" si="11" ref="Q66:Q72">J66/G66*100</f>
        <v>#DIV/0!</v>
      </c>
      <c r="R66" s="50"/>
      <c r="S66" s="56"/>
      <c r="T66" s="54"/>
      <c r="U66" s="5"/>
    </row>
    <row r="67" spans="1:21" ht="24" customHeight="1" hidden="1">
      <c r="A67" s="57" t="s">
        <v>78</v>
      </c>
      <c r="B67" s="52" t="s">
        <v>79</v>
      </c>
      <c r="C67" s="54"/>
      <c r="D67" s="54"/>
      <c r="E67" s="54">
        <v>4600</v>
      </c>
      <c r="F67" s="53">
        <f t="shared" si="10"/>
        <v>7600</v>
      </c>
      <c r="G67" s="54">
        <v>7600</v>
      </c>
      <c r="H67" s="54"/>
      <c r="I67" s="54"/>
      <c r="J67" s="54">
        <v>5257</v>
      </c>
      <c r="K67" s="54">
        <f>L67+M67+N67</f>
        <v>5200</v>
      </c>
      <c r="L67" s="54">
        <f>4600+600</f>
        <v>5200</v>
      </c>
      <c r="M67" s="54"/>
      <c r="N67" s="54"/>
      <c r="O67" s="52" t="s">
        <v>79</v>
      </c>
      <c r="P67" s="76">
        <f>L67+M67+N67</f>
        <v>5200</v>
      </c>
      <c r="Q67" s="49">
        <f t="shared" si="11"/>
        <v>69.17105263157895</v>
      </c>
      <c r="R67" s="50">
        <f>L67/G67*100</f>
        <v>68.42105263157895</v>
      </c>
      <c r="S67" s="56"/>
      <c r="T67" s="54">
        <v>3408.6</v>
      </c>
      <c r="U67" s="5">
        <f>L67/T67*100</f>
        <v>152.55530129672005</v>
      </c>
    </row>
    <row r="68" spans="1:21" ht="15.75" customHeight="1">
      <c r="A68" s="47" t="s">
        <v>75</v>
      </c>
      <c r="B68" s="46" t="s">
        <v>110</v>
      </c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6"/>
      <c r="P68" s="75">
        <f>P69</f>
        <v>1700</v>
      </c>
      <c r="Q68" s="49"/>
      <c r="R68" s="50"/>
      <c r="S68" s="56"/>
      <c r="T68" s="54"/>
      <c r="U68" s="5"/>
    </row>
    <row r="69" spans="1:21" ht="14.25" customHeight="1">
      <c r="A69" s="57" t="s">
        <v>113</v>
      </c>
      <c r="B69" s="52"/>
      <c r="C69" s="54"/>
      <c r="D69" s="54"/>
      <c r="E69" s="54"/>
      <c r="F69" s="53"/>
      <c r="G69" s="54"/>
      <c r="H69" s="54"/>
      <c r="I69" s="54"/>
      <c r="J69" s="54"/>
      <c r="K69" s="54"/>
      <c r="L69" s="54"/>
      <c r="M69" s="54"/>
      <c r="N69" s="54"/>
      <c r="O69" s="52" t="s">
        <v>81</v>
      </c>
      <c r="P69" s="76">
        <v>1700</v>
      </c>
      <c r="Q69" s="49"/>
      <c r="R69" s="50"/>
      <c r="S69" s="56"/>
      <c r="T69" s="54"/>
      <c r="U69" s="5"/>
    </row>
    <row r="70" spans="1:21" ht="1.5" customHeight="1" hidden="1">
      <c r="A70" s="57" t="s">
        <v>80</v>
      </c>
      <c r="B70" s="52"/>
      <c r="C70" s="54"/>
      <c r="D70" s="54"/>
      <c r="E70" s="54"/>
      <c r="F70" s="53">
        <f t="shared" si="10"/>
        <v>0</v>
      </c>
      <c r="G70" s="54"/>
      <c r="H70" s="54"/>
      <c r="I70" s="54"/>
      <c r="J70" s="54"/>
      <c r="K70" s="54"/>
      <c r="L70" s="54"/>
      <c r="M70" s="54"/>
      <c r="N70" s="54"/>
      <c r="O70" s="52" t="s">
        <v>81</v>
      </c>
      <c r="P70" s="76">
        <f>L70+M70+N70</f>
        <v>0</v>
      </c>
      <c r="Q70" s="49"/>
      <c r="R70" s="50"/>
      <c r="S70" s="59"/>
      <c r="T70" s="54"/>
      <c r="U70" s="5"/>
    </row>
    <row r="71" spans="1:21" ht="12.75" customHeight="1" hidden="1">
      <c r="A71" s="57" t="s">
        <v>82</v>
      </c>
      <c r="B71" s="52" t="s">
        <v>83</v>
      </c>
      <c r="C71" s="54"/>
      <c r="D71" s="54"/>
      <c r="E71" s="54"/>
      <c r="F71" s="53">
        <f t="shared" si="10"/>
        <v>37405.2</v>
      </c>
      <c r="G71" s="54">
        <f>35055.2+2350</f>
        <v>37405.2</v>
      </c>
      <c r="H71" s="54"/>
      <c r="I71" s="54"/>
      <c r="J71" s="54"/>
      <c r="K71" s="54">
        <f>L71+M71+N71</f>
        <v>0</v>
      </c>
      <c r="L71" s="54"/>
      <c r="M71" s="54"/>
      <c r="N71" s="54"/>
      <c r="O71" s="52" t="s">
        <v>83</v>
      </c>
      <c r="P71" s="76">
        <f>L71+M71+N71</f>
        <v>0</v>
      </c>
      <c r="Q71" s="49">
        <f t="shared" si="11"/>
        <v>0</v>
      </c>
      <c r="R71" s="50">
        <f>L71/G71*100</f>
        <v>0</v>
      </c>
      <c r="S71" s="59"/>
      <c r="T71" s="54"/>
      <c r="U71" s="5"/>
    </row>
    <row r="72" spans="1:21" ht="16.5" customHeight="1">
      <c r="A72" s="47" t="s">
        <v>84</v>
      </c>
      <c r="B72" s="81"/>
      <c r="C72" s="47" t="e">
        <f>SUM(C16+C35+C40+C46+C54+C61+#REF!+#REF!+#REF!)</f>
        <v>#REF!</v>
      </c>
      <c r="D72" s="47" t="e">
        <f>SUM(D16+D35+D40+D46+D54+D61+#REF!+#REF!+#REF!)</f>
        <v>#REF!</v>
      </c>
      <c r="E72" s="48" t="e">
        <f>SUM(E16+E35+E40+E46+#REF!+E54+E61+#REF!+#REF!+#REF!)</f>
        <v>#REF!</v>
      </c>
      <c r="F72" s="48" t="e">
        <f>SUM(F16+F35+F40+F46+#REF!+F54+F61+#REF!+#REF!+#REF!)</f>
        <v>#REF!</v>
      </c>
      <c r="G72" s="48" t="e">
        <f>SUM(G16+G35+G40+G46+#REF!+G54+G61+#REF!+#REF!+#REF!)</f>
        <v>#REF!</v>
      </c>
      <c r="H72" s="48" t="e">
        <f>SUM(H16+H35+H40+H46+#REF!+H54+H61+#REF!+#REF!+#REF!)</f>
        <v>#REF!</v>
      </c>
      <c r="I72" s="48" t="e">
        <f>SUM(I16+I35+I40+I46+#REF!+I54+I61+#REF!+#REF!+#REF!)</f>
        <v>#REF!</v>
      </c>
      <c r="J72" s="48" t="e">
        <f>SUM(J16+J35+J40+J46+#REF!+J54+J61+#REF!+#REF!+#REF!)</f>
        <v>#REF!</v>
      </c>
      <c r="K72" s="48" t="e">
        <f>SUM(K16+K35+K40+K46+#REF!+K54+K61+#REF!+#REF!+#REF!)</f>
        <v>#REF!</v>
      </c>
      <c r="L72" s="48" t="e">
        <f>SUM(L16+L35+L40+L46+#REF!+L54+L61+#REF!+#REF!+#REF!)</f>
        <v>#REF!</v>
      </c>
      <c r="M72" s="48" t="e">
        <f>SUM(M16+M35+M40+M46+#REF!+M54+M61+#REF!+#REF!+#REF!)</f>
        <v>#REF!</v>
      </c>
      <c r="N72" s="48" t="e">
        <f>SUM(N16+N35+N40+N46+#REF!+N54+N61+#REF!+#REF!+#REF!)</f>
        <v>#REF!</v>
      </c>
      <c r="O72" s="81"/>
      <c r="P72" s="75">
        <f>P16+P33+P35+P40+P46+P54+P61+P68</f>
        <v>65952.8</v>
      </c>
      <c r="Q72" s="49" t="e">
        <f t="shared" si="11"/>
        <v>#REF!</v>
      </c>
      <c r="R72" s="50" t="e">
        <f>L72/G72*100</f>
        <v>#REF!</v>
      </c>
      <c r="S72" s="60" t="e">
        <f>SUM(S16:S69)</f>
        <v>#REF!</v>
      </c>
      <c r="T72" s="48" t="e">
        <f>SUM(T16+T35+T40+T46+#REF!+T54+T61+#REF!+#REF!+#REF!)</f>
        <v>#REF!</v>
      </c>
      <c r="U72" s="5" t="e">
        <f>L72/T72*100</f>
        <v>#REF!</v>
      </c>
    </row>
    <row r="73" spans="1:21" ht="13.5" customHeight="1" hidden="1" thickBot="1">
      <c r="A73" s="33" t="s">
        <v>85</v>
      </c>
      <c r="B73" s="34"/>
      <c r="C73" s="35"/>
      <c r="D73" s="35"/>
      <c r="E73" s="36">
        <v>0</v>
      </c>
      <c r="F73" s="37">
        <f>-43123.7-16350</f>
        <v>-59473.7</v>
      </c>
      <c r="G73" s="35"/>
      <c r="H73" s="35"/>
      <c r="I73" s="35"/>
      <c r="J73" s="36">
        <v>0</v>
      </c>
      <c r="K73" s="38">
        <v>0</v>
      </c>
      <c r="L73" s="36">
        <v>63802.8</v>
      </c>
      <c r="M73" s="36">
        <v>0</v>
      </c>
      <c r="N73" s="36">
        <v>0</v>
      </c>
      <c r="O73" s="34"/>
      <c r="P73" s="39">
        <v>63802.8</v>
      </c>
      <c r="Q73" s="7"/>
      <c r="R73" s="8"/>
      <c r="S73" s="9"/>
      <c r="T73" s="10">
        <v>76369.2</v>
      </c>
      <c r="U73" s="11"/>
    </row>
    <row r="74" spans="1:20" s="21" customFormat="1" ht="12.75" customHeight="1" hidden="1" thickBot="1">
      <c r="A74" s="12" t="s">
        <v>86</v>
      </c>
      <c r="B74" s="13"/>
      <c r="C74" s="14"/>
      <c r="D74" s="14"/>
      <c r="E74" s="14"/>
      <c r="F74" s="14"/>
      <c r="G74" s="14"/>
      <c r="H74" s="14"/>
      <c r="I74" s="14"/>
      <c r="J74" s="15"/>
      <c r="K74" s="14"/>
      <c r="L74" s="16">
        <v>1193121.2</v>
      </c>
      <c r="M74" s="17">
        <v>1131115</v>
      </c>
      <c r="N74" s="17">
        <v>113200</v>
      </c>
      <c r="O74" s="13"/>
      <c r="P74" s="16">
        <f>L74+M74+N74</f>
        <v>2437436.2</v>
      </c>
      <c r="Q74" s="15"/>
      <c r="R74" s="18"/>
      <c r="S74" s="19"/>
      <c r="T74" s="20"/>
    </row>
    <row r="75" ht="7.5" customHeight="1">
      <c r="L75" s="22"/>
    </row>
    <row r="76" spans="1:15" ht="12.75" customHeight="1">
      <c r="A76" s="24"/>
      <c r="B76" s="25"/>
      <c r="C76" s="2"/>
      <c r="D76" s="2"/>
      <c r="E76" s="2"/>
      <c r="F76" t="s">
        <v>87</v>
      </c>
      <c r="G76">
        <f>728.2</f>
        <v>728.2</v>
      </c>
      <c r="J76" s="22"/>
      <c r="L76" s="26" t="e">
        <f>L74-L72</f>
        <v>#REF!</v>
      </c>
      <c r="N76" s="27" t="e">
        <f>N74-N72</f>
        <v>#REF!</v>
      </c>
      <c r="O76" s="25"/>
    </row>
    <row r="77" spans="1:15" ht="15" customHeight="1">
      <c r="A77" s="28"/>
      <c r="B77" s="25"/>
      <c r="C77" s="2"/>
      <c r="D77" s="2"/>
      <c r="E77" s="2"/>
      <c r="F77" t="s">
        <v>88</v>
      </c>
      <c r="G77" s="29">
        <f>2132.8</f>
        <v>2132.8</v>
      </c>
      <c r="M77" s="21"/>
      <c r="O77" s="25"/>
    </row>
    <row r="78" spans="1:15" ht="15" customHeight="1">
      <c r="A78" s="28"/>
      <c r="B78" s="25"/>
      <c r="C78" s="2"/>
      <c r="D78" s="2"/>
      <c r="E78" s="2"/>
      <c r="F78" t="s">
        <v>89</v>
      </c>
      <c r="G78" s="29">
        <v>99705</v>
      </c>
      <c r="M78" s="21"/>
      <c r="O78" s="25"/>
    </row>
    <row r="79" spans="1:15" ht="15" customHeight="1">
      <c r="A79" s="32"/>
      <c r="B79" s="25"/>
      <c r="C79" s="2"/>
      <c r="D79" s="2"/>
      <c r="E79" s="2"/>
      <c r="F79" t="s">
        <v>90</v>
      </c>
      <c r="G79" s="29">
        <v>19806.2</v>
      </c>
      <c r="J79" s="22"/>
      <c r="L79" s="22"/>
      <c r="M79" s="21"/>
      <c r="O79" s="25"/>
    </row>
    <row r="80" spans="1:15" ht="15" customHeight="1">
      <c r="A80" s="30"/>
      <c r="B80" s="25"/>
      <c r="C80" s="2"/>
      <c r="D80" s="2"/>
      <c r="E80" s="2"/>
      <c r="G80" s="27" t="e">
        <f>G72+G76+G77+G78+G79</f>
        <v>#REF!</v>
      </c>
      <c r="O80" s="25"/>
    </row>
    <row r="81" spans="1:15" ht="12.75" customHeight="1">
      <c r="A81" s="31"/>
      <c r="B81" s="25"/>
      <c r="C81" s="2"/>
      <c r="D81" s="2"/>
      <c r="E81" s="2"/>
      <c r="O81" s="25"/>
    </row>
    <row r="82" spans="1:15" ht="12.75" customHeight="1">
      <c r="A82" s="31"/>
      <c r="B82" s="25"/>
      <c r="C82" s="2"/>
      <c r="D82" s="2"/>
      <c r="E82" s="2"/>
      <c r="O82" s="25"/>
    </row>
    <row r="83" spans="2:15" ht="12.75">
      <c r="B83" s="25"/>
      <c r="C83" s="2"/>
      <c r="D83" s="2"/>
      <c r="E83" s="2"/>
      <c r="O83" s="25"/>
    </row>
    <row r="84" spans="1:15" ht="13.5">
      <c r="A84" s="31"/>
      <c r="B84" s="25"/>
      <c r="C84" s="2"/>
      <c r="D84" s="2"/>
      <c r="E84" s="2"/>
      <c r="O84" s="25"/>
    </row>
    <row r="85" spans="1:15" ht="13.5">
      <c r="A85" s="30"/>
      <c r="B85" s="25"/>
      <c r="C85" s="2"/>
      <c r="D85" s="2"/>
      <c r="E85" s="2"/>
      <c r="O85" s="25"/>
    </row>
    <row r="86" spans="1:15" ht="13.5">
      <c r="A86" s="31"/>
      <c r="B86" s="25"/>
      <c r="C86" s="2"/>
      <c r="D86" s="2"/>
      <c r="E86" s="2"/>
      <c r="O86" s="25"/>
    </row>
    <row r="87" spans="1:15" ht="13.5">
      <c r="A87" s="31"/>
      <c r="B87" s="25"/>
      <c r="C87" s="2"/>
      <c r="D87" s="2"/>
      <c r="E87" s="2"/>
      <c r="O87" s="25"/>
    </row>
    <row r="88" spans="1:15" ht="12.75">
      <c r="A88" s="2"/>
      <c r="B88" s="25"/>
      <c r="C88" s="2"/>
      <c r="D88" s="2"/>
      <c r="E88" s="2"/>
      <c r="O88" s="25"/>
    </row>
    <row r="89" spans="1:15" ht="13.5">
      <c r="A89" s="31"/>
      <c r="B89" s="25"/>
      <c r="C89" s="2"/>
      <c r="D89" s="2"/>
      <c r="E89" s="2"/>
      <c r="O89" s="25"/>
    </row>
    <row r="90" spans="1:15" ht="12.75">
      <c r="A90" s="2"/>
      <c r="B90" s="25"/>
      <c r="C90" s="2"/>
      <c r="D90" s="2"/>
      <c r="E90" s="2"/>
      <c r="O90" s="25"/>
    </row>
    <row r="91" spans="1:15" ht="12.75">
      <c r="A91" s="2"/>
      <c r="B91" s="25"/>
      <c r="C91" s="2"/>
      <c r="D91" s="2"/>
      <c r="E91" s="2"/>
      <c r="O91" s="25"/>
    </row>
    <row r="92" spans="1:15" ht="12.75">
      <c r="A92" s="2"/>
      <c r="B92" s="25"/>
      <c r="C92" s="2"/>
      <c r="D92" s="2"/>
      <c r="E92" s="2"/>
      <c r="O92" s="25"/>
    </row>
    <row r="93" spans="1:15" ht="12.75">
      <c r="A93" s="2"/>
      <c r="B93" s="25"/>
      <c r="C93" s="2"/>
      <c r="D93" s="2"/>
      <c r="E93" s="2"/>
      <c r="O93" s="25"/>
    </row>
    <row r="94" spans="1:15" ht="12.75">
      <c r="A94" s="2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2.75">
      <c r="A96" s="2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</sheetData>
  <sheetProtection/>
  <mergeCells count="29">
    <mergeCell ref="J11:J13"/>
    <mergeCell ref="L11:N11"/>
    <mergeCell ref="B1:P1"/>
    <mergeCell ref="B3:P3"/>
    <mergeCell ref="B4:P4"/>
    <mergeCell ref="B5:P5"/>
    <mergeCell ref="B2:P2"/>
    <mergeCell ref="B6:P6"/>
    <mergeCell ref="P11:P13"/>
    <mergeCell ref="U11:U13"/>
    <mergeCell ref="G12:G13"/>
    <mergeCell ref="H12:H13"/>
    <mergeCell ref="I12:I13"/>
    <mergeCell ref="L12:L13"/>
    <mergeCell ref="M12:M13"/>
    <mergeCell ref="N12:N13"/>
    <mergeCell ref="R11:R13"/>
    <mergeCell ref="S11:S13"/>
    <mergeCell ref="G11:I11"/>
    <mergeCell ref="Q11:Q13"/>
    <mergeCell ref="K11:K13"/>
    <mergeCell ref="A9:T9"/>
    <mergeCell ref="T11:T14"/>
    <mergeCell ref="A10:T10"/>
    <mergeCell ref="A11:A14"/>
    <mergeCell ref="O11:O14"/>
    <mergeCell ref="C11:E14"/>
    <mergeCell ref="F11:F14"/>
    <mergeCell ref="B11:B1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2017-03-20T11:27:08Z</cp:lastPrinted>
  <dcterms:created xsi:type="dcterms:W3CDTF">2007-10-24T16:54:59Z</dcterms:created>
  <dcterms:modified xsi:type="dcterms:W3CDTF">2017-03-27T09:43:15Z</dcterms:modified>
  <cp:category/>
  <cp:version/>
  <cp:contentType/>
  <cp:contentStatus/>
</cp:coreProperties>
</file>