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<sst xmlns="http://schemas.openxmlformats.org/spreadsheetml/2006/main" count="151" uniqueCount="127">
  <si>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</si>
  <si>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</si>
  <si>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</si>
  <si>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</si>
  <si>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</si>
  <si>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</si>
  <si>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</si>
  <si>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</si>
  <si>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</si>
  <si>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</si>
  <si>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</si>
  <si>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</si>
  <si>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</si>
  <si>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</si>
  <si>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</si>
  <si>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</si>
  <si>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</si>
  <si>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</si>
  <si>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</si>
  <si>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</si>
  <si>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</si>
  <si>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</si>
  <si>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</si>
  <si>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</si>
  <si>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</si>
  <si>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</si>
  <si>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</si>
  <si>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</si>
  <si>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</si>
  <si>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</si>
  <si>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</si>
  <si>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</si>
  <si>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</si>
  <si>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</si>
  <si>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</si>
  <si>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</si>
  <si>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</si>
  <si>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</si>
  <si>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</si>
  <si>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</si>
  <si>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</si>
  <si>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</si>
  <si>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</si>
  <si>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</si>
  <si>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</si>
  <si>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</si>
  <si>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</si>
  <si>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</si>
  <si>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</si>
  <si>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</si>
  <si>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</si>
  <si>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</si>
  <si>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</si>
  <si>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</si>
  <si>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</si>
  <si>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</si>
  <si>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</si>
  <si>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</si>
  <si>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</si>
  <si>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</si>
  <si>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</si>
  <si>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</si>
  <si>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</si>
  <si>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</si>
  <si>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</si>
  <si>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</si>
  <si>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</si>
  <si>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</si>
  <si>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</si>
  <si>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</si>
  <si>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</si>
  <si>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</si>
  <si>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</si>
  <si>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</si>
  <si>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</si>
  <si>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</si>
  <si>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</si>
  <si>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</si>
  <si>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</si>
  <si>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</si>
  <si>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</si>
  <si>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</si>
  <si>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</si>
  <si>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</si>
  <si>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</si>
  <si>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</si>
  <si>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</si>
  <si>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</si>
  <si>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</si>
  <si>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</si>
  <si>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</si>
  <si>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</si>
  <si>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</si>
  <si>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</si>
  <si>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</si>
  <si>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</si>
  <si>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</si>
  <si>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</si>
  <si>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Код подразде-ла</t>
  </si>
  <si>
    <t>Национальная оборона</t>
  </si>
  <si>
    <t>Мобилизационная и вневойскова подготовка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</si>
  <si>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</si>
  <si>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</si>
  <si>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</si>
  <si>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</si>
  <si>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</si>
  <si>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</si>
  <si>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</si>
  <si>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</si>
  <si>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</si>
  <si>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</si>
  <si>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Социальная политика</t>
  </si>
  <si>
    <t>1000</t>
  </si>
  <si>
    <t>1001</t>
  </si>
  <si>
    <t>Пенсионное обеспечение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</si>
  <si>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</si>
  <si>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</si>
  <si>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</si>
  <si>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</si>
  <si>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</si>
  <si>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</si>
  <si>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Дорожное хозяйство</t>
  </si>
  <si>
    <t>0409</t>
  </si>
  <si>
    <t xml:space="preserve">Распределение бюджетных ассигнований по разделам и подразделам классификации расходов местного бюджета на 2015 год </t>
  </si>
  <si>
    <t>Бюджет на 2015 год (тыс.руб.)</t>
  </si>
  <si>
    <t>к решению совета депутатов</t>
  </si>
  <si>
    <t>№ 29 от 24 декабря 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</si>
</sst>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120" zoomScaleNormal="120" zoomScalePageLayoutView="0" workbookViewId="0" topLeftCell="A1">
      <selection activeCell="P11" sqref="P11:P13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100" t="s">
        <v>110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40" t="s">
        <v>91</v>
      </c>
      <c r="R1" s="40" t="s">
        <v>91</v>
      </c>
      <c r="S1" s="41"/>
    </row>
    <row r="2" spans="1:19" ht="15">
      <c r="A2" s="2"/>
      <c r="B2" s="101" t="s">
        <v>125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40"/>
      <c r="R2" s="40"/>
      <c r="S2" s="41"/>
    </row>
    <row r="3" spans="1:19" ht="15">
      <c r="A3" s="2"/>
      <c r="B3" s="101" t="s">
        <v>108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40" t="s">
        <v>92</v>
      </c>
      <c r="R3" s="40" t="s">
        <v>92</v>
      </c>
      <c r="S3" s="41"/>
    </row>
    <row r="4" spans="1:19" ht="15">
      <c r="A4" s="2"/>
      <c r="B4" s="101" t="s">
        <v>126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40" t="s">
        <v>93</v>
      </c>
      <c r="R4" s="40" t="s">
        <v>93</v>
      </c>
      <c r="S4" s="41"/>
    </row>
    <row r="5" spans="1:19" ht="15">
      <c r="A5" s="2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40" t="s">
        <v>94</v>
      </c>
      <c r="R5" s="40" t="s">
        <v>94</v>
      </c>
      <c r="S5" s="41"/>
    </row>
    <row r="6" spans="1:19" ht="2.25" customHeight="1">
      <c r="A6" s="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19" ht="12.75" customHeight="1" hidden="1">
      <c r="A8" s="2"/>
      <c r="B8" s="25"/>
      <c r="C8" s="2"/>
      <c r="D8" s="2"/>
      <c r="E8" s="2"/>
      <c r="F8" s="2"/>
      <c r="G8" s="2"/>
      <c r="H8" s="2"/>
      <c r="I8" s="2"/>
      <c r="K8" s="2"/>
      <c r="M8" s="2"/>
      <c r="N8" s="2"/>
      <c r="O8" s="25"/>
      <c r="Q8" s="23"/>
      <c r="R8" s="23"/>
      <c r="S8" s="41"/>
    </row>
    <row r="9" spans="1:20" ht="53.25" customHeight="1" thickBot="1">
      <c r="A9" s="89" t="s">
        <v>123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ht="19.5" customHeight="1" hidden="1" thickBo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1"/>
      <c r="R10" s="91"/>
      <c r="S10" s="91"/>
      <c r="T10" s="91"/>
    </row>
    <row r="11" spans="1:21" ht="15.75" customHeight="1">
      <c r="A11" s="88" t="s">
        <v>0</v>
      </c>
      <c r="B11" s="88" t="s">
        <v>1</v>
      </c>
      <c r="C11" s="88" t="s">
        <v>2</v>
      </c>
      <c r="D11" s="88"/>
      <c r="E11" s="88"/>
      <c r="F11" s="88" t="s">
        <v>3</v>
      </c>
      <c r="G11" s="97" t="s">
        <v>4</v>
      </c>
      <c r="H11" s="98"/>
      <c r="I11" s="99"/>
      <c r="J11" s="88" t="s">
        <v>5</v>
      </c>
      <c r="K11" s="88" t="s">
        <v>6</v>
      </c>
      <c r="L11" s="97" t="s">
        <v>4</v>
      </c>
      <c r="M11" s="98"/>
      <c r="N11" s="99"/>
      <c r="O11" s="88" t="s">
        <v>98</v>
      </c>
      <c r="P11" s="88" t="s">
        <v>124</v>
      </c>
      <c r="Q11" s="107" t="s">
        <v>7</v>
      </c>
      <c r="R11" s="92" t="s">
        <v>8</v>
      </c>
      <c r="S11" s="94" t="s">
        <v>9</v>
      </c>
      <c r="T11" s="103" t="s">
        <v>10</v>
      </c>
      <c r="U11" s="105" t="s">
        <v>11</v>
      </c>
    </row>
    <row r="12" spans="1:21" ht="16.5" customHeight="1">
      <c r="A12" s="88"/>
      <c r="B12" s="88"/>
      <c r="C12" s="88"/>
      <c r="D12" s="88"/>
      <c r="E12" s="88"/>
      <c r="F12" s="88"/>
      <c r="G12" s="88" t="s">
        <v>12</v>
      </c>
      <c r="H12" s="88" t="s">
        <v>13</v>
      </c>
      <c r="I12" s="88" t="s">
        <v>14</v>
      </c>
      <c r="J12" s="88"/>
      <c r="K12" s="88"/>
      <c r="L12" s="88" t="s">
        <v>15</v>
      </c>
      <c r="M12" s="88" t="s">
        <v>13</v>
      </c>
      <c r="N12" s="88" t="s">
        <v>14</v>
      </c>
      <c r="O12" s="88"/>
      <c r="P12" s="88"/>
      <c r="Q12" s="108"/>
      <c r="R12" s="93"/>
      <c r="S12" s="95"/>
      <c r="T12" s="104"/>
      <c r="U12" s="106"/>
    </row>
    <row r="13" spans="1:21" ht="19.5" customHeight="1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08"/>
      <c r="R13" s="93"/>
      <c r="S13" s="96"/>
      <c r="T13" s="104"/>
      <c r="U13" s="106"/>
    </row>
    <row r="14" spans="1:21" ht="0.75" customHeight="1" hidden="1">
      <c r="A14" s="88"/>
      <c r="B14" s="88"/>
      <c r="C14" s="88"/>
      <c r="D14" s="88"/>
      <c r="E14" s="88"/>
      <c r="F14" s="88"/>
      <c r="G14" s="42"/>
      <c r="H14" s="42"/>
      <c r="I14" s="42"/>
      <c r="J14" s="42"/>
      <c r="K14" s="42"/>
      <c r="L14" s="42"/>
      <c r="M14" s="42"/>
      <c r="N14" s="42"/>
      <c r="O14" s="88"/>
      <c r="P14" s="61"/>
      <c r="Q14" s="43"/>
      <c r="R14" s="44"/>
      <c r="S14" s="45"/>
      <c r="T14" s="104"/>
      <c r="U14" s="4"/>
    </row>
    <row r="15" spans="1:21" ht="18.75" customHeight="1">
      <c r="A15" s="61">
        <v>1</v>
      </c>
      <c r="B15" s="61">
        <v>2</v>
      </c>
      <c r="C15" s="61"/>
      <c r="D15" s="61"/>
      <c r="E15" s="61"/>
      <c r="F15" s="61"/>
      <c r="G15" s="42"/>
      <c r="H15" s="42"/>
      <c r="I15" s="42"/>
      <c r="J15" s="42"/>
      <c r="K15" s="42"/>
      <c r="L15" s="42"/>
      <c r="M15" s="42"/>
      <c r="N15" s="42"/>
      <c r="O15" s="61">
        <v>3</v>
      </c>
      <c r="P15" s="61">
        <v>4</v>
      </c>
      <c r="Q15" s="43"/>
      <c r="R15" s="44"/>
      <c r="S15" s="45"/>
      <c r="T15" s="87"/>
      <c r="U15" s="4"/>
    </row>
    <row r="16" spans="1:21" ht="15.75" customHeight="1">
      <c r="A16" s="47" t="s">
        <v>16</v>
      </c>
      <c r="B16" s="46" t="s">
        <v>17</v>
      </c>
      <c r="C16" s="47">
        <f>SUM(C18:C21)</f>
        <v>72573</v>
      </c>
      <c r="D16" s="47">
        <f>SUM(D18:D21)</f>
        <v>-4729</v>
      </c>
      <c r="E16" s="47">
        <f aca="true" t="shared" si="0" ref="E16:N16">SUM(E17:E21)</f>
        <v>69942.56</v>
      </c>
      <c r="F16" s="47">
        <f t="shared" si="0"/>
        <v>78930.1</v>
      </c>
      <c r="G16" s="47">
        <f t="shared" si="0"/>
        <v>68342.8</v>
      </c>
      <c r="H16" s="47">
        <f t="shared" si="0"/>
        <v>8592.3</v>
      </c>
      <c r="I16" s="47">
        <f t="shared" si="0"/>
        <v>1995</v>
      </c>
      <c r="J16" s="48">
        <f t="shared" si="0"/>
        <v>76740.7</v>
      </c>
      <c r="K16" s="47">
        <f t="shared" si="0"/>
        <v>85656.8</v>
      </c>
      <c r="L16" s="47">
        <f t="shared" si="0"/>
        <v>73532.1</v>
      </c>
      <c r="M16" s="47">
        <f t="shared" si="0"/>
        <v>12044.7</v>
      </c>
      <c r="N16" s="47">
        <f t="shared" si="0"/>
        <v>80</v>
      </c>
      <c r="O16" s="46"/>
      <c r="P16" s="75">
        <f>P17+P18+P20+P21</f>
        <v>12144.4</v>
      </c>
      <c r="Q16" s="49">
        <f>J16/G16*100</f>
        <v>112.28790743136072</v>
      </c>
      <c r="R16" s="50">
        <f>L16/G16*100</f>
        <v>107.59304564635923</v>
      </c>
      <c r="S16" s="51" t="e">
        <f>L16/L79*100</f>
        <v>#REF!</v>
      </c>
      <c r="T16" s="48">
        <f>SUM(T17:T21)</f>
        <v>40145.9</v>
      </c>
      <c r="U16" s="5">
        <f>L16/T16*100</f>
        <v>183.1621659995168</v>
      </c>
    </row>
    <row r="17" spans="1:26" ht="29.25" customHeight="1">
      <c r="A17" s="57" t="s">
        <v>109</v>
      </c>
      <c r="B17" s="52"/>
      <c r="C17" s="54">
        <v>2675</v>
      </c>
      <c r="D17" s="54"/>
      <c r="E17" s="53">
        <v>2543</v>
      </c>
      <c r="F17" s="53">
        <f aca="true" t="shared" si="1" ref="F17:F66">G17+H17+I17</f>
        <v>2593</v>
      </c>
      <c r="G17" s="53">
        <v>2593</v>
      </c>
      <c r="H17" s="53"/>
      <c r="I17" s="53"/>
      <c r="J17" s="53">
        <f>2152+1349</f>
        <v>3501</v>
      </c>
      <c r="K17" s="54">
        <f aca="true" t="shared" si="2" ref="K17:K66">L17+M17+N17</f>
        <v>2913</v>
      </c>
      <c r="L17" s="53">
        <v>2913</v>
      </c>
      <c r="M17" s="53"/>
      <c r="N17" s="53"/>
      <c r="O17" s="52" t="s">
        <v>18</v>
      </c>
      <c r="P17" s="76">
        <v>300</v>
      </c>
      <c r="Q17" s="49">
        <f aca="true" t="shared" si="3" ref="Q17:Q65">J17/G17*100</f>
        <v>135.01735441573467</v>
      </c>
      <c r="R17" s="50">
        <f aca="true" t="shared" si="4" ref="R17:R63">L17/G17*100</f>
        <v>112.34091785576553</v>
      </c>
      <c r="S17" s="56"/>
      <c r="T17" s="54">
        <v>942.6</v>
      </c>
      <c r="U17" s="5">
        <f aca="true" t="shared" si="5" ref="U17:U63">L17/T17*100</f>
        <v>309.03882877148317</v>
      </c>
      <c r="Z17" s="6"/>
    </row>
    <row r="18" spans="1:28" ht="15">
      <c r="A18" s="57" t="s">
        <v>19</v>
      </c>
      <c r="B18" s="52"/>
      <c r="C18" s="54">
        <v>45198</v>
      </c>
      <c r="D18" s="54">
        <f>-834-3694</f>
        <v>-4528</v>
      </c>
      <c r="E18" s="53">
        <v>39830</v>
      </c>
      <c r="F18" s="53">
        <f t="shared" si="1"/>
        <v>47382.1</v>
      </c>
      <c r="G18" s="53">
        <f>42752.1+2800</f>
        <v>45552.1</v>
      </c>
      <c r="H18" s="53"/>
      <c r="I18" s="53">
        <v>1830</v>
      </c>
      <c r="J18" s="53">
        <f>1166+45418</f>
        <v>46584</v>
      </c>
      <c r="K18" s="54">
        <f t="shared" si="2"/>
        <v>45100</v>
      </c>
      <c r="L18" s="53">
        <v>45100</v>
      </c>
      <c r="M18" s="53"/>
      <c r="N18" s="53"/>
      <c r="O18" s="52" t="s">
        <v>20</v>
      </c>
      <c r="P18" s="76">
        <v>10900</v>
      </c>
      <c r="Q18" s="49">
        <f t="shared" si="3"/>
        <v>102.26531817413466</v>
      </c>
      <c r="R18" s="50">
        <f t="shared" si="4"/>
        <v>99.00751008186232</v>
      </c>
      <c r="S18" s="56"/>
      <c r="T18" s="54">
        <v>26630.9</v>
      </c>
      <c r="U18" s="5">
        <f t="shared" si="5"/>
        <v>169.35214356255327</v>
      </c>
      <c r="AB18" s="2"/>
    </row>
    <row r="19" spans="1:21" ht="12" customHeight="1" hidden="1">
      <c r="A19" s="57" t="s">
        <v>22</v>
      </c>
      <c r="B19" s="52"/>
      <c r="C19" s="54"/>
      <c r="D19" s="54"/>
      <c r="E19" s="53"/>
      <c r="F19" s="53">
        <f t="shared" si="1"/>
        <v>1740</v>
      </c>
      <c r="G19" s="53">
        <f>500+1240</f>
        <v>1740</v>
      </c>
      <c r="H19" s="53"/>
      <c r="I19" s="53"/>
      <c r="J19" s="53"/>
      <c r="K19" s="54">
        <f t="shared" si="2"/>
        <v>0</v>
      </c>
      <c r="L19" s="53"/>
      <c r="M19" s="53"/>
      <c r="N19" s="53"/>
      <c r="O19" s="52" t="s">
        <v>23</v>
      </c>
      <c r="P19" s="76"/>
      <c r="Q19" s="49">
        <f t="shared" si="3"/>
        <v>0</v>
      </c>
      <c r="R19" s="50">
        <f t="shared" si="4"/>
        <v>0</v>
      </c>
      <c r="S19" s="56"/>
      <c r="T19" s="54"/>
      <c r="U19" s="5"/>
    </row>
    <row r="20" spans="1:21" ht="13.5" customHeight="1">
      <c r="A20" s="57" t="s">
        <v>24</v>
      </c>
      <c r="B20" s="52"/>
      <c r="C20" s="54">
        <v>6000</v>
      </c>
      <c r="D20" s="54"/>
      <c r="E20" s="53">
        <v>3855</v>
      </c>
      <c r="F20" s="53">
        <f t="shared" si="1"/>
        <v>6887.900000000001</v>
      </c>
      <c r="G20" s="53">
        <f>38.1+5349.8+1500</f>
        <v>6887.900000000001</v>
      </c>
      <c r="H20" s="53"/>
      <c r="I20" s="53"/>
      <c r="J20" s="53">
        <v>10000</v>
      </c>
      <c r="K20" s="54">
        <f t="shared" si="2"/>
        <v>10088.1</v>
      </c>
      <c r="L20" s="53">
        <f>6000+4088.1</f>
        <v>10088.1</v>
      </c>
      <c r="M20" s="53"/>
      <c r="N20" s="53"/>
      <c r="O20" s="52" t="s">
        <v>119</v>
      </c>
      <c r="P20" s="76">
        <v>200</v>
      </c>
      <c r="Q20" s="49">
        <f t="shared" si="3"/>
        <v>145.18213098331856</v>
      </c>
      <c r="R20" s="50">
        <f t="shared" si="4"/>
        <v>146.4611855572816</v>
      </c>
      <c r="S20" s="56"/>
      <c r="T20" s="54" t="s">
        <v>21</v>
      </c>
      <c r="U20" s="5"/>
    </row>
    <row r="21" spans="1:21" ht="13.5" customHeight="1">
      <c r="A21" s="57" t="s">
        <v>104</v>
      </c>
      <c r="B21" s="52"/>
      <c r="C21" s="54">
        <v>21375</v>
      </c>
      <c r="D21" s="54">
        <f>160+834-4889+3694</f>
        <v>-201</v>
      </c>
      <c r="E21" s="53">
        <f>SUM(E22:E32)</f>
        <v>23714.559999999998</v>
      </c>
      <c r="F21" s="53">
        <f t="shared" si="1"/>
        <v>20327.1</v>
      </c>
      <c r="G21" s="53">
        <f>SUM(G22:G32)</f>
        <v>11569.8</v>
      </c>
      <c r="H21" s="53">
        <f>SUM(H22:H32)</f>
        <v>8592.3</v>
      </c>
      <c r="I21" s="53">
        <f>SUM(I22:I32)</f>
        <v>165</v>
      </c>
      <c r="J21" s="53">
        <f>SUM(J22:J32)</f>
        <v>16655.7</v>
      </c>
      <c r="K21" s="54">
        <f t="shared" si="2"/>
        <v>27555.7</v>
      </c>
      <c r="L21" s="53">
        <f>SUM(L22:L32)</f>
        <v>15431</v>
      </c>
      <c r="M21" s="53">
        <f>SUM(M22:M32)</f>
        <v>12044.7</v>
      </c>
      <c r="N21" s="53">
        <f>SUM(N22:N32)</f>
        <v>80</v>
      </c>
      <c r="O21" s="52" t="s">
        <v>118</v>
      </c>
      <c r="P21" s="76">
        <v>744.4</v>
      </c>
      <c r="Q21" s="49">
        <f t="shared" si="3"/>
        <v>143.95840896126123</v>
      </c>
      <c r="R21" s="50">
        <f t="shared" si="4"/>
        <v>133.37309201541947</v>
      </c>
      <c r="S21" s="56"/>
      <c r="T21" s="54">
        <f>SUM(T22:T32)</f>
        <v>12572.400000000001</v>
      </c>
      <c r="U21" s="5">
        <f t="shared" si="5"/>
        <v>122.73710667812033</v>
      </c>
    </row>
    <row r="22" spans="1:21" ht="0.75" customHeight="1">
      <c r="A22" s="55" t="s">
        <v>25</v>
      </c>
      <c r="B22" s="52"/>
      <c r="C22" s="54"/>
      <c r="D22" s="54"/>
      <c r="E22" s="53">
        <v>5369</v>
      </c>
      <c r="F22" s="53">
        <f t="shared" si="1"/>
        <v>3884</v>
      </c>
      <c r="G22" s="53">
        <v>3719</v>
      </c>
      <c r="H22" s="53"/>
      <c r="I22" s="53">
        <v>165</v>
      </c>
      <c r="J22" s="53">
        <v>4643.7</v>
      </c>
      <c r="K22" s="54">
        <f t="shared" si="2"/>
        <v>4158</v>
      </c>
      <c r="L22" s="53">
        <v>4078</v>
      </c>
      <c r="M22" s="53"/>
      <c r="N22" s="53">
        <v>80</v>
      </c>
      <c r="O22" s="52"/>
      <c r="P22" s="62">
        <f aca="true" t="shared" si="6" ref="P22:P65">L22+M22+N22</f>
        <v>4158</v>
      </c>
      <c r="Q22" s="49">
        <f t="shared" si="3"/>
        <v>124.86421080935735</v>
      </c>
      <c r="R22" s="50">
        <f t="shared" si="4"/>
        <v>109.6531325625168</v>
      </c>
      <c r="S22" s="56"/>
      <c r="T22" s="54">
        <v>2007.6</v>
      </c>
      <c r="U22" s="5">
        <f t="shared" si="5"/>
        <v>203.1281131699542</v>
      </c>
    </row>
    <row r="23" spans="1:21" ht="12.75" customHeight="1" hidden="1">
      <c r="A23" s="55" t="s">
        <v>26</v>
      </c>
      <c r="B23" s="52"/>
      <c r="C23" s="54"/>
      <c r="D23" s="54"/>
      <c r="E23" s="53">
        <v>1500</v>
      </c>
      <c r="F23" s="53">
        <f t="shared" si="1"/>
        <v>1500</v>
      </c>
      <c r="G23" s="53">
        <v>1500</v>
      </c>
      <c r="H23" s="53"/>
      <c r="I23" s="53"/>
      <c r="J23" s="53">
        <v>2060</v>
      </c>
      <c r="K23" s="54">
        <f t="shared" si="2"/>
        <v>1500</v>
      </c>
      <c r="L23" s="53">
        <v>1500</v>
      </c>
      <c r="M23" s="53"/>
      <c r="N23" s="53"/>
      <c r="O23" s="52"/>
      <c r="P23" s="62">
        <f t="shared" si="6"/>
        <v>1500</v>
      </c>
      <c r="Q23" s="49">
        <f t="shared" si="3"/>
        <v>137.33333333333334</v>
      </c>
      <c r="R23" s="50">
        <f t="shared" si="4"/>
        <v>100</v>
      </c>
      <c r="S23" s="56"/>
      <c r="T23" s="54">
        <v>357.4</v>
      </c>
      <c r="U23" s="5">
        <f t="shared" si="5"/>
        <v>419.6978175713487</v>
      </c>
    </row>
    <row r="24" spans="1:21" ht="13.5" customHeight="1" hidden="1">
      <c r="A24" s="55" t="s">
        <v>27</v>
      </c>
      <c r="B24" s="52"/>
      <c r="C24" s="54"/>
      <c r="D24" s="54"/>
      <c r="E24" s="53">
        <v>176</v>
      </c>
      <c r="F24" s="53">
        <f t="shared" si="1"/>
        <v>176</v>
      </c>
      <c r="G24" s="53">
        <v>100</v>
      </c>
      <c r="H24" s="53">
        <v>76</v>
      </c>
      <c r="I24" s="53"/>
      <c r="J24" s="53"/>
      <c r="K24" s="54">
        <f t="shared" si="2"/>
        <v>83</v>
      </c>
      <c r="L24" s="53"/>
      <c r="M24" s="53">
        <v>83</v>
      </c>
      <c r="N24" s="53"/>
      <c r="O24" s="52"/>
      <c r="P24" s="62">
        <f t="shared" si="6"/>
        <v>83</v>
      </c>
      <c r="Q24" s="49">
        <f t="shared" si="3"/>
        <v>0</v>
      </c>
      <c r="R24" s="50">
        <f t="shared" si="4"/>
        <v>0</v>
      </c>
      <c r="S24" s="56"/>
      <c r="T24" s="54">
        <v>69</v>
      </c>
      <c r="U24" s="5">
        <f t="shared" si="5"/>
        <v>0</v>
      </c>
    </row>
    <row r="25" spans="1:21" ht="12.75" customHeight="1" hidden="1">
      <c r="A25" s="55" t="s">
        <v>28</v>
      </c>
      <c r="B25" s="52"/>
      <c r="C25" s="54"/>
      <c r="D25" s="54"/>
      <c r="E25" s="54">
        <v>2024.76</v>
      </c>
      <c r="F25" s="53">
        <f t="shared" si="1"/>
        <v>2034.8</v>
      </c>
      <c r="G25" s="54"/>
      <c r="H25" s="54">
        <v>2034.8</v>
      </c>
      <c r="I25" s="54"/>
      <c r="J25" s="54"/>
      <c r="K25" s="54">
        <f t="shared" si="2"/>
        <v>5309.7</v>
      </c>
      <c r="L25" s="54"/>
      <c r="M25" s="54">
        <f>390.9+1599.8+389+10+2920</f>
        <v>5309.7</v>
      </c>
      <c r="N25" s="54"/>
      <c r="O25" s="52"/>
      <c r="P25" s="62">
        <f t="shared" si="6"/>
        <v>5309.7</v>
      </c>
      <c r="Q25" s="49"/>
      <c r="R25" s="50"/>
      <c r="S25" s="56"/>
      <c r="T25" s="54">
        <v>976.5</v>
      </c>
      <c r="U25" s="5">
        <f t="shared" si="5"/>
        <v>0</v>
      </c>
    </row>
    <row r="26" spans="1:21" ht="12.75" customHeight="1" hidden="1">
      <c r="A26" s="55" t="s">
        <v>29</v>
      </c>
      <c r="B26" s="52"/>
      <c r="C26" s="54"/>
      <c r="D26" s="54"/>
      <c r="E26" s="54">
        <v>1871.8</v>
      </c>
      <c r="F26" s="53">
        <f t="shared" si="1"/>
        <v>0</v>
      </c>
      <c r="G26" s="54"/>
      <c r="H26" s="54"/>
      <c r="I26" s="54"/>
      <c r="J26" s="54"/>
      <c r="K26" s="54">
        <f t="shared" si="2"/>
        <v>0</v>
      </c>
      <c r="L26" s="54"/>
      <c r="M26" s="54"/>
      <c r="N26" s="54"/>
      <c r="O26" s="52"/>
      <c r="P26" s="62">
        <f t="shared" si="6"/>
        <v>0</v>
      </c>
      <c r="Q26" s="49"/>
      <c r="R26" s="50"/>
      <c r="S26" s="56"/>
      <c r="T26" s="54">
        <v>311.4</v>
      </c>
      <c r="U26" s="5">
        <f t="shared" si="5"/>
        <v>0</v>
      </c>
    </row>
    <row r="27" spans="1:21" ht="12.75" customHeight="1" hidden="1">
      <c r="A27" s="55" t="s">
        <v>30</v>
      </c>
      <c r="B27" s="52"/>
      <c r="C27" s="54"/>
      <c r="D27" s="54"/>
      <c r="E27" s="54">
        <v>6218</v>
      </c>
      <c r="F27" s="53">
        <f t="shared" si="1"/>
        <v>6481.5</v>
      </c>
      <c r="G27" s="54"/>
      <c r="H27" s="54">
        <v>6481.5</v>
      </c>
      <c r="I27" s="54"/>
      <c r="J27" s="54"/>
      <c r="K27" s="54">
        <f t="shared" si="2"/>
        <v>6652</v>
      </c>
      <c r="L27" s="54"/>
      <c r="M27" s="54">
        <v>6652</v>
      </c>
      <c r="N27" s="54"/>
      <c r="O27" s="52"/>
      <c r="P27" s="62">
        <f t="shared" si="6"/>
        <v>6652</v>
      </c>
      <c r="Q27" s="49"/>
      <c r="R27" s="50"/>
      <c r="S27" s="56"/>
      <c r="T27" s="54">
        <v>2079.9</v>
      </c>
      <c r="U27" s="5">
        <f t="shared" si="5"/>
        <v>0</v>
      </c>
    </row>
    <row r="28" spans="1:21" ht="12" customHeight="1" hidden="1">
      <c r="A28" s="55" t="s">
        <v>31</v>
      </c>
      <c r="B28" s="52"/>
      <c r="C28" s="54"/>
      <c r="D28" s="54"/>
      <c r="E28" s="54">
        <v>1555</v>
      </c>
      <c r="F28" s="53">
        <f t="shared" si="1"/>
        <v>1250.8</v>
      </c>
      <c r="G28" s="54">
        <v>1250.8</v>
      </c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>
        <f t="shared" si="3"/>
        <v>0</v>
      </c>
      <c r="R28" s="50">
        <f t="shared" si="4"/>
        <v>0</v>
      </c>
      <c r="S28" s="56"/>
      <c r="T28" s="54">
        <v>3897.1</v>
      </c>
      <c r="U28" s="5">
        <f t="shared" si="5"/>
        <v>0</v>
      </c>
    </row>
    <row r="29" spans="1:21" ht="11.25" customHeight="1" hidden="1">
      <c r="A29" s="55" t="s">
        <v>32</v>
      </c>
      <c r="B29" s="52"/>
      <c r="C29" s="54"/>
      <c r="D29" s="54"/>
      <c r="E29" s="54"/>
      <c r="F29" s="53">
        <f t="shared" si="1"/>
        <v>0</v>
      </c>
      <c r="G29" s="54"/>
      <c r="H29" s="54"/>
      <c r="I29" s="54"/>
      <c r="J29" s="54"/>
      <c r="K29" s="54">
        <f t="shared" si="2"/>
        <v>0</v>
      </c>
      <c r="L29" s="54"/>
      <c r="M29" s="54"/>
      <c r="N29" s="54"/>
      <c r="O29" s="52"/>
      <c r="P29" s="62">
        <f t="shared" si="6"/>
        <v>0</v>
      </c>
      <c r="Q29" s="49"/>
      <c r="R29" s="50"/>
      <c r="S29" s="56"/>
      <c r="T29" s="54">
        <v>2166.8</v>
      </c>
      <c r="U29" s="5">
        <f t="shared" si="5"/>
        <v>0</v>
      </c>
    </row>
    <row r="30" spans="1:21" ht="12.75" customHeight="1" hidden="1">
      <c r="A30" s="55" t="s">
        <v>33</v>
      </c>
      <c r="B30" s="52"/>
      <c r="C30" s="54"/>
      <c r="D30" s="54"/>
      <c r="E30" s="54">
        <v>5000</v>
      </c>
      <c r="F30" s="53">
        <f t="shared" si="1"/>
        <v>5000</v>
      </c>
      <c r="G30" s="54">
        <v>5000</v>
      </c>
      <c r="H30" s="54"/>
      <c r="I30" s="54"/>
      <c r="J30" s="54">
        <v>9952</v>
      </c>
      <c r="K30" s="54">
        <f t="shared" si="2"/>
        <v>9853</v>
      </c>
      <c r="L30" s="54">
        <v>9853</v>
      </c>
      <c r="M30" s="54"/>
      <c r="N30" s="54"/>
      <c r="O30" s="52"/>
      <c r="P30" s="62">
        <f t="shared" si="6"/>
        <v>9853</v>
      </c>
      <c r="Q30" s="49">
        <f t="shared" si="3"/>
        <v>199.04</v>
      </c>
      <c r="R30" s="50">
        <f t="shared" si="4"/>
        <v>197.06</v>
      </c>
      <c r="S30" s="56"/>
      <c r="T30" s="54">
        <v>706.7</v>
      </c>
      <c r="U30" s="5">
        <f t="shared" si="5"/>
        <v>1394.2266874204047</v>
      </c>
    </row>
    <row r="31" spans="1:21" ht="3" customHeight="1" hidden="1">
      <c r="A31" s="55" t="s">
        <v>34</v>
      </c>
      <c r="B31" s="52"/>
      <c r="C31" s="54"/>
      <c r="D31" s="54"/>
      <c r="E31" s="54"/>
      <c r="F31" s="53">
        <f t="shared" si="1"/>
        <v>0</v>
      </c>
      <c r="G31" s="54"/>
      <c r="H31" s="54"/>
      <c r="I31" s="54"/>
      <c r="J31" s="54"/>
      <c r="K31" s="54">
        <f t="shared" si="2"/>
        <v>0</v>
      </c>
      <c r="L31" s="54"/>
      <c r="M31" s="54"/>
      <c r="N31" s="54"/>
      <c r="O31" s="52"/>
      <c r="P31" s="62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" customHeight="1" hidden="1">
      <c r="A32" s="70" t="s">
        <v>35</v>
      </c>
      <c r="B32" s="63"/>
      <c r="C32" s="64"/>
      <c r="D32" s="64"/>
      <c r="E32" s="64"/>
      <c r="F32" s="65">
        <f t="shared" si="1"/>
        <v>0</v>
      </c>
      <c r="G32" s="64"/>
      <c r="H32" s="64"/>
      <c r="I32" s="64"/>
      <c r="J32" s="64"/>
      <c r="K32" s="64">
        <f t="shared" si="2"/>
        <v>0</v>
      </c>
      <c r="L32" s="64"/>
      <c r="M32" s="64"/>
      <c r="N32" s="64"/>
      <c r="O32" s="63"/>
      <c r="P32" s="66">
        <f t="shared" si="6"/>
        <v>0</v>
      </c>
      <c r="Q32" s="49" t="e">
        <f t="shared" si="3"/>
        <v>#DIV/0!</v>
      </c>
      <c r="R32" s="50" t="e">
        <f t="shared" si="4"/>
        <v>#DIV/0!</v>
      </c>
      <c r="S32" s="56"/>
      <c r="T32" s="54"/>
      <c r="U32" s="5" t="e">
        <f t="shared" si="5"/>
        <v>#DIV/0!</v>
      </c>
    </row>
    <row r="33" spans="1:21" ht="15.75" customHeight="1">
      <c r="A33" s="47" t="s">
        <v>99</v>
      </c>
      <c r="B33" s="46" t="s">
        <v>101</v>
      </c>
      <c r="C33" s="47">
        <f>SUM(C35:C37)</f>
        <v>2700</v>
      </c>
      <c r="D33" s="47">
        <f>SUM(D35:D37)</f>
        <v>0</v>
      </c>
      <c r="E33" s="47">
        <f>SUM(E34:E37)</f>
        <v>2524.6</v>
      </c>
      <c r="F33" s="47">
        <f>SUM(F34:F35)</f>
        <v>4115.6</v>
      </c>
      <c r="G33" s="47">
        <f>SUM(G34:G35)</f>
        <v>4115.6</v>
      </c>
      <c r="H33" s="47">
        <f>SUM(H34:H35)</f>
        <v>0</v>
      </c>
      <c r="I33" s="47">
        <f>SUM(I34:I35)</f>
        <v>0</v>
      </c>
      <c r="J33" s="47">
        <f>SUM(J34:J37)</f>
        <v>11674.099999999999</v>
      </c>
      <c r="K33" s="47">
        <f>SUM(K34:K37)</f>
        <v>7120</v>
      </c>
      <c r="L33" s="47">
        <f>SUM(L34:L37)</f>
        <v>7120</v>
      </c>
      <c r="M33" s="47">
        <f>SUM(M34:M37)</f>
        <v>0</v>
      </c>
      <c r="N33" s="47">
        <f>SUM(N34:N37)</f>
        <v>0</v>
      </c>
      <c r="O33" s="46"/>
      <c r="P33" s="75">
        <f>P34</f>
        <v>454.5</v>
      </c>
      <c r="Q33" s="49"/>
      <c r="R33" s="50"/>
      <c r="S33" s="56"/>
      <c r="T33" s="54"/>
      <c r="U33" s="5"/>
    </row>
    <row r="34" spans="1:21" ht="15" customHeight="1">
      <c r="A34" s="77" t="s">
        <v>100</v>
      </c>
      <c r="B34" s="71"/>
      <c r="C34" s="72"/>
      <c r="D34" s="72"/>
      <c r="E34" s="73">
        <v>1000</v>
      </c>
      <c r="F34" s="74">
        <f>G34+H34+I34</f>
        <v>2800</v>
      </c>
      <c r="G34" s="73">
        <f>1000+1800</f>
        <v>2800</v>
      </c>
      <c r="H34" s="73"/>
      <c r="I34" s="73"/>
      <c r="J34" s="73">
        <v>4292</v>
      </c>
      <c r="K34" s="73">
        <f>L34+M34+N34</f>
        <v>2800</v>
      </c>
      <c r="L34" s="73">
        <v>2800</v>
      </c>
      <c r="M34" s="73"/>
      <c r="N34" s="73"/>
      <c r="O34" s="71" t="s">
        <v>102</v>
      </c>
      <c r="P34" s="78">
        <v>454.5</v>
      </c>
      <c r="Q34" s="49"/>
      <c r="R34" s="50"/>
      <c r="S34" s="56"/>
      <c r="T34" s="54"/>
      <c r="U34" s="5"/>
    </row>
    <row r="35" spans="1:21" ht="28.5" customHeight="1">
      <c r="A35" s="47" t="s">
        <v>36</v>
      </c>
      <c r="B35" s="46" t="s">
        <v>37</v>
      </c>
      <c r="C35" s="47">
        <f>SUM(C37:C39)</f>
        <v>900</v>
      </c>
      <c r="D35" s="47">
        <f>SUM(D37:D39)</f>
        <v>0</v>
      </c>
      <c r="E35" s="47">
        <f>SUM(E37:E39)</f>
        <v>508.2</v>
      </c>
      <c r="F35" s="47">
        <f>SUM(F37:F37)</f>
        <v>1315.6</v>
      </c>
      <c r="G35" s="47">
        <f>SUM(G37:G37)</f>
        <v>1315.6</v>
      </c>
      <c r="H35" s="47">
        <f>SUM(H37:H37)</f>
        <v>0</v>
      </c>
      <c r="I35" s="47">
        <f>SUM(I37:I37)</f>
        <v>0</v>
      </c>
      <c r="J35" s="47">
        <f>SUM(J37:J39)</f>
        <v>2460.7</v>
      </c>
      <c r="K35" s="47">
        <f>SUM(K37:K39)</f>
        <v>1440</v>
      </c>
      <c r="L35" s="47">
        <f>SUM(L37:L39)</f>
        <v>1440</v>
      </c>
      <c r="M35" s="47">
        <f>SUM(M37:M39)</f>
        <v>0</v>
      </c>
      <c r="N35" s="47">
        <f>SUM(N37:N39)</f>
        <v>0</v>
      </c>
      <c r="O35" s="46"/>
      <c r="P35" s="75">
        <f>P36+P37</f>
        <v>220</v>
      </c>
      <c r="Q35" s="49">
        <f t="shared" si="3"/>
        <v>187.0401337792642</v>
      </c>
      <c r="R35" s="50">
        <f t="shared" si="4"/>
        <v>109.45576162967467</v>
      </c>
      <c r="S35" s="51" t="e">
        <f>L35/L79*100</f>
        <v>#REF!</v>
      </c>
      <c r="T35" s="47">
        <f>SUM(T37:T39)</f>
        <v>258.6</v>
      </c>
      <c r="U35" s="5">
        <f t="shared" si="5"/>
        <v>556.844547563805</v>
      </c>
    </row>
    <row r="36" spans="1:21" ht="27" customHeight="1">
      <c r="A36" s="79" t="s">
        <v>38</v>
      </c>
      <c r="B36" s="67"/>
      <c r="C36" s="68">
        <v>900</v>
      </c>
      <c r="D36" s="68"/>
      <c r="E36" s="68">
        <v>508.2</v>
      </c>
      <c r="F36" s="69">
        <f>G36+H36+I36</f>
        <v>1315.6</v>
      </c>
      <c r="G36" s="68">
        <v>1315.6</v>
      </c>
      <c r="H36" s="68"/>
      <c r="I36" s="68"/>
      <c r="J36" s="68">
        <f>960.7+1500</f>
        <v>2460.7</v>
      </c>
      <c r="K36" s="68">
        <f>L36+M36+N36</f>
        <v>1440</v>
      </c>
      <c r="L36" s="68">
        <v>1440</v>
      </c>
      <c r="M36" s="68"/>
      <c r="N36" s="68"/>
      <c r="O36" s="67" t="s">
        <v>39</v>
      </c>
      <c r="P36" s="80">
        <v>70</v>
      </c>
      <c r="Q36" s="49"/>
      <c r="R36" s="50"/>
      <c r="S36" s="51"/>
      <c r="T36" s="47"/>
      <c r="U36" s="5"/>
    </row>
    <row r="37" spans="1:21" ht="17.25" customHeight="1">
      <c r="A37" s="57" t="s">
        <v>103</v>
      </c>
      <c r="B37" s="52"/>
      <c r="C37" s="54">
        <v>900</v>
      </c>
      <c r="D37" s="54"/>
      <c r="E37" s="54">
        <v>508.2</v>
      </c>
      <c r="F37" s="53">
        <f t="shared" si="1"/>
        <v>1315.6</v>
      </c>
      <c r="G37" s="54">
        <v>1315.6</v>
      </c>
      <c r="H37" s="54"/>
      <c r="I37" s="54"/>
      <c r="J37" s="54">
        <f>960.7+1500</f>
        <v>2460.7</v>
      </c>
      <c r="K37" s="54">
        <f t="shared" si="2"/>
        <v>1440</v>
      </c>
      <c r="L37" s="54">
        <v>1440</v>
      </c>
      <c r="M37" s="54"/>
      <c r="N37" s="54"/>
      <c r="O37" s="52" t="s">
        <v>41</v>
      </c>
      <c r="P37" s="76">
        <v>150</v>
      </c>
      <c r="Q37" s="49">
        <f t="shared" si="3"/>
        <v>187.0401337792642</v>
      </c>
      <c r="R37" s="50">
        <f t="shared" si="4"/>
        <v>109.45576162967467</v>
      </c>
      <c r="S37" s="56"/>
      <c r="T37" s="54">
        <v>258.6</v>
      </c>
      <c r="U37" s="5">
        <f t="shared" si="5"/>
        <v>556.844547563805</v>
      </c>
    </row>
    <row r="38" spans="1:21" ht="15" customHeight="1" hidden="1">
      <c r="A38" s="57" t="s">
        <v>40</v>
      </c>
      <c r="B38" s="52" t="s">
        <v>41</v>
      </c>
      <c r="C38" s="54"/>
      <c r="D38" s="54"/>
      <c r="E38" s="54"/>
      <c r="F38" s="53">
        <f t="shared" si="1"/>
        <v>37.5</v>
      </c>
      <c r="G38" s="54">
        <v>12.5</v>
      </c>
      <c r="H38" s="54">
        <v>12.5</v>
      </c>
      <c r="I38" s="54">
        <v>12.5</v>
      </c>
      <c r="J38" s="54"/>
      <c r="K38" s="54">
        <f t="shared" si="2"/>
        <v>0</v>
      </c>
      <c r="L38" s="54"/>
      <c r="M38" s="54"/>
      <c r="N38" s="54"/>
      <c r="O38" s="52" t="s">
        <v>41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23.25" customHeight="1" hidden="1">
      <c r="A39" s="57" t="s">
        <v>42</v>
      </c>
      <c r="B39" s="52" t="s">
        <v>43</v>
      </c>
      <c r="C39" s="54">
        <v>0</v>
      </c>
      <c r="D39" s="54"/>
      <c r="E39" s="54">
        <v>0</v>
      </c>
      <c r="F39" s="53">
        <f t="shared" si="1"/>
        <v>1500</v>
      </c>
      <c r="G39" s="54">
        <v>500</v>
      </c>
      <c r="H39" s="54">
        <v>500</v>
      </c>
      <c r="I39" s="54">
        <v>500</v>
      </c>
      <c r="J39" s="54"/>
      <c r="K39" s="54">
        <f t="shared" si="2"/>
        <v>0</v>
      </c>
      <c r="L39" s="54"/>
      <c r="M39" s="54"/>
      <c r="N39" s="54"/>
      <c r="O39" s="52" t="s">
        <v>43</v>
      </c>
      <c r="P39" s="76">
        <f t="shared" si="6"/>
        <v>0</v>
      </c>
      <c r="Q39" s="49">
        <f t="shared" si="3"/>
        <v>0</v>
      </c>
      <c r="R39" s="50">
        <f t="shared" si="4"/>
        <v>0</v>
      </c>
      <c r="S39" s="56"/>
      <c r="T39" s="54"/>
      <c r="U39" s="5" t="e">
        <f t="shared" si="5"/>
        <v>#DIV/0!</v>
      </c>
    </row>
    <row r="40" spans="1:21" ht="15" customHeight="1">
      <c r="A40" s="47" t="s">
        <v>44</v>
      </c>
      <c r="B40" s="46" t="s">
        <v>45</v>
      </c>
      <c r="C40" s="47">
        <f>SUM(C41:C42)</f>
        <v>2820</v>
      </c>
      <c r="D40" s="47">
        <f>SUM(D41:D42)</f>
        <v>0</v>
      </c>
      <c r="E40" s="47" t="e">
        <f>E41+#REF!+#REF!+#REF!+#REF!+#REF!</f>
        <v>#REF!</v>
      </c>
      <c r="F40" s="47" t="e">
        <f>F41+#REF!+#REF!+#REF!+#REF!+#REF!</f>
        <v>#REF!</v>
      </c>
      <c r="G40" s="47" t="e">
        <f>G41+#REF!+#REF!+#REF!+#REF!+#REF!</f>
        <v>#REF!</v>
      </c>
      <c r="H40" s="47" t="e">
        <f>H41+#REF!+#REF!+#REF!+#REF!+#REF!</f>
        <v>#REF!</v>
      </c>
      <c r="I40" s="47" t="e">
        <f>I41+#REF!+#REF!+#REF!+#REF!+#REF!</f>
        <v>#REF!</v>
      </c>
      <c r="J40" s="47" t="e">
        <f>J41+#REF!+#REF!+#REF!+#REF!+#REF!+#REF!</f>
        <v>#REF!</v>
      </c>
      <c r="K40" s="47" t="e">
        <f>K41+#REF!+#REF!+#REF!+#REF!+#REF!+#REF!</f>
        <v>#REF!</v>
      </c>
      <c r="L40" s="47" t="e">
        <f>L41+#REF!+#REF!+#REF!+#REF!+#REF!+#REF!</f>
        <v>#REF!</v>
      </c>
      <c r="M40" s="47" t="e">
        <f>M41+#REF!+#REF!+#REF!+#REF!+#REF!+#REF!</f>
        <v>#REF!</v>
      </c>
      <c r="N40" s="47" t="e">
        <f>N41+#REF!+#REF!+#REF!+#REF!+#REF!+#REF!</f>
        <v>#REF!</v>
      </c>
      <c r="O40" s="46"/>
      <c r="P40" s="75">
        <f>P42+P46+P45</f>
        <v>8250</v>
      </c>
      <c r="Q40" s="49" t="e">
        <f t="shared" si="3"/>
        <v>#REF!</v>
      </c>
      <c r="R40" s="50" t="e">
        <f t="shared" si="4"/>
        <v>#REF!</v>
      </c>
      <c r="S40" s="51" t="e">
        <f>L40/L79*100</f>
        <v>#REF!</v>
      </c>
      <c r="T40" s="47" t="e">
        <f>T41+#REF!+#REF!+#REF!+#REF!+#REF!</f>
        <v>#REF!</v>
      </c>
      <c r="U40" s="5" t="e">
        <f t="shared" si="5"/>
        <v>#REF!</v>
      </c>
    </row>
    <row r="41" spans="1:21" ht="12" customHeight="1" hidden="1">
      <c r="A41" s="57" t="s">
        <v>46</v>
      </c>
      <c r="B41" s="52" t="s">
        <v>47</v>
      </c>
      <c r="C41" s="54">
        <v>2820</v>
      </c>
      <c r="D41" s="54"/>
      <c r="E41" s="54"/>
      <c r="F41" s="53">
        <f t="shared" si="1"/>
        <v>138</v>
      </c>
      <c r="G41" s="54">
        <v>138</v>
      </c>
      <c r="H41" s="54"/>
      <c r="I41" s="54"/>
      <c r="J41" s="54"/>
      <c r="K41" s="54">
        <f t="shared" si="2"/>
        <v>0</v>
      </c>
      <c r="L41" s="54"/>
      <c r="M41" s="54"/>
      <c r="N41" s="54"/>
      <c r="O41" s="52" t="s">
        <v>47</v>
      </c>
      <c r="P41" s="76">
        <f t="shared" si="6"/>
        <v>0</v>
      </c>
      <c r="Q41" s="49">
        <f t="shared" si="3"/>
        <v>0</v>
      </c>
      <c r="R41" s="50">
        <f t="shared" si="4"/>
        <v>0</v>
      </c>
      <c r="S41" s="56"/>
      <c r="T41" s="54">
        <v>1880.3</v>
      </c>
      <c r="U41" s="5">
        <f t="shared" si="5"/>
        <v>0</v>
      </c>
    </row>
    <row r="42" spans="1:21" ht="15.75" customHeight="1">
      <c r="A42" s="57" t="s">
        <v>115</v>
      </c>
      <c r="B42" s="52"/>
      <c r="C42" s="54"/>
      <c r="D42" s="54"/>
      <c r="E42" s="54"/>
      <c r="F42" s="53"/>
      <c r="G42" s="54"/>
      <c r="H42" s="54"/>
      <c r="I42" s="54"/>
      <c r="J42" s="54"/>
      <c r="K42" s="54"/>
      <c r="L42" s="54"/>
      <c r="M42" s="54"/>
      <c r="N42" s="54"/>
      <c r="O42" s="52" t="s">
        <v>116</v>
      </c>
      <c r="P42" s="76">
        <v>50</v>
      </c>
      <c r="Q42" s="49"/>
      <c r="R42" s="50"/>
      <c r="S42" s="56"/>
      <c r="T42" s="54"/>
      <c r="U42" s="5"/>
    </row>
    <row r="43" spans="1:21" ht="0.75" customHeight="1">
      <c r="A43" s="57" t="s">
        <v>48</v>
      </c>
      <c r="B43" s="52"/>
      <c r="C43" s="54"/>
      <c r="D43" s="54"/>
      <c r="E43" s="54">
        <v>900</v>
      </c>
      <c r="F43" s="53">
        <f t="shared" si="1"/>
        <v>900</v>
      </c>
      <c r="G43" s="54">
        <v>900</v>
      </c>
      <c r="H43" s="54"/>
      <c r="I43" s="54"/>
      <c r="J43" s="54">
        <v>900</v>
      </c>
      <c r="K43" s="54">
        <f t="shared" si="2"/>
        <v>900</v>
      </c>
      <c r="L43" s="54">
        <v>900</v>
      </c>
      <c r="M43" s="54"/>
      <c r="N43" s="54"/>
      <c r="O43" s="52"/>
      <c r="P43" s="76"/>
      <c r="Q43" s="49">
        <f t="shared" si="3"/>
        <v>100</v>
      </c>
      <c r="R43" s="50">
        <f t="shared" si="4"/>
        <v>100</v>
      </c>
      <c r="S43" s="56"/>
      <c r="T43" s="54">
        <v>630</v>
      </c>
      <c r="U43" s="5">
        <f t="shared" si="5"/>
        <v>142.85714285714286</v>
      </c>
    </row>
    <row r="44" spans="1:21" ht="12.75" customHeight="1" hidden="1">
      <c r="A44" s="57" t="s">
        <v>49</v>
      </c>
      <c r="B44" s="52"/>
      <c r="C44" s="54"/>
      <c r="D44" s="54"/>
      <c r="E44" s="54">
        <v>3000</v>
      </c>
      <c r="F44" s="53">
        <f t="shared" si="1"/>
        <v>7000</v>
      </c>
      <c r="G44" s="54">
        <f>9000-2000</f>
        <v>7000</v>
      </c>
      <c r="H44" s="54"/>
      <c r="I44" s="54"/>
      <c r="J44" s="54">
        <v>20200</v>
      </c>
      <c r="K44" s="54">
        <f t="shared" si="2"/>
        <v>7000</v>
      </c>
      <c r="L44" s="54">
        <v>7000</v>
      </c>
      <c r="M44" s="54"/>
      <c r="N44" s="54"/>
      <c r="O44" s="52"/>
      <c r="P44" s="76">
        <f t="shared" si="6"/>
        <v>7000</v>
      </c>
      <c r="Q44" s="49">
        <f t="shared" si="3"/>
        <v>288.57142857142856</v>
      </c>
      <c r="R44" s="50">
        <f t="shared" si="4"/>
        <v>100</v>
      </c>
      <c r="S44" s="56"/>
      <c r="T44" s="54"/>
      <c r="U44" s="5"/>
    </row>
    <row r="45" spans="1:21" ht="16.5" customHeight="1">
      <c r="A45" s="57" t="s">
        <v>121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122</v>
      </c>
      <c r="P45" s="76">
        <v>7200</v>
      </c>
      <c r="Q45" s="49"/>
      <c r="R45" s="50"/>
      <c r="S45" s="56"/>
      <c r="T45" s="54"/>
      <c r="U45" s="5"/>
    </row>
    <row r="46" spans="1:21" ht="15" customHeight="1">
      <c r="A46" s="57" t="s">
        <v>106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107</v>
      </c>
      <c r="P46" s="76">
        <v>1000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15360</v>
      </c>
      <c r="Q47" s="49">
        <f t="shared" si="3"/>
        <v>293.4897074168119</v>
      </c>
      <c r="R47" s="50">
        <f t="shared" si="4"/>
        <v>110.00669485340681</v>
      </c>
      <c r="S47" s="51" t="e">
        <f>L47/L79*100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6210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300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105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8850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700</v>
      </c>
      <c r="Q55" s="49">
        <f t="shared" si="3"/>
        <v>147.0007248501884</v>
      </c>
      <c r="R55" s="50">
        <f t="shared" si="4"/>
        <v>123.3536402050238</v>
      </c>
      <c r="S55" s="51" t="e">
        <f>L55/L79*100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700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16000</v>
      </c>
      <c r="Q62" s="49">
        <f t="shared" si="3"/>
        <v>136.76619947186674</v>
      </c>
      <c r="R62" s="50">
        <f t="shared" si="4"/>
        <v>105.8805606337599</v>
      </c>
      <c r="S62" s="58" t="e">
        <f>L62/L79*100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16000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3.5" customHeight="1">
      <c r="A67" s="47" t="s">
        <v>111</v>
      </c>
      <c r="B67" s="46" t="s">
        <v>112</v>
      </c>
      <c r="C67" s="47"/>
      <c r="D67" s="47"/>
      <c r="E67" s="47"/>
      <c r="F67" s="48"/>
      <c r="G67" s="47"/>
      <c r="H67" s="47"/>
      <c r="I67" s="47"/>
      <c r="J67" s="47"/>
      <c r="K67" s="47"/>
      <c r="L67" s="47"/>
      <c r="M67" s="47"/>
      <c r="N67" s="47"/>
      <c r="O67" s="46"/>
      <c r="P67" s="75">
        <f>P72</f>
        <v>10</v>
      </c>
      <c r="Q67" s="49" t="e">
        <f aca="true" t="shared" si="10" ref="Q67:Q79">J67/G67*100</f>
        <v>#DIV/0!</v>
      </c>
      <c r="R67" s="50" t="e">
        <f>L67/G67*100</f>
        <v>#DIV/0!</v>
      </c>
      <c r="S67" s="51" t="e">
        <f>L67/L79*100</f>
        <v>#REF!</v>
      </c>
      <c r="T67" s="47">
        <f>SUM(T68:T72)</f>
        <v>1431.7</v>
      </c>
      <c r="U67" s="5">
        <f>L67/T67*100</f>
        <v>0</v>
      </c>
    </row>
    <row r="68" spans="1:21" ht="15.75" customHeight="1" hidden="1">
      <c r="A68" s="57" t="s">
        <v>114</v>
      </c>
      <c r="B68" s="52"/>
      <c r="C68" s="54"/>
      <c r="D68" s="54"/>
      <c r="E68" s="54"/>
      <c r="F68" s="53"/>
      <c r="G68" s="54"/>
      <c r="H68" s="54"/>
      <c r="I68" s="54"/>
      <c r="J68" s="54"/>
      <c r="K68" s="54"/>
      <c r="L68" s="54"/>
      <c r="M68" s="54"/>
      <c r="N68" s="54"/>
      <c r="O68" s="52" t="s">
        <v>113</v>
      </c>
      <c r="P68" s="76">
        <v>10</v>
      </c>
      <c r="Q68" s="49"/>
      <c r="R68" s="50"/>
      <c r="S68" s="56"/>
      <c r="T68" s="54"/>
      <c r="U68" s="5"/>
    </row>
    <row r="69" spans="1:21" ht="8.25" customHeight="1" hidden="1">
      <c r="A69" s="47" t="s">
        <v>111</v>
      </c>
      <c r="B69" s="46" t="s">
        <v>112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10</v>
      </c>
      <c r="Q69" s="49"/>
      <c r="R69" s="50"/>
      <c r="S69" s="56"/>
      <c r="T69" s="54"/>
      <c r="U69" s="5"/>
    </row>
    <row r="70" spans="1:21" ht="12.75" customHeight="1" hidden="1">
      <c r="A70" s="57" t="s">
        <v>114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113</v>
      </c>
      <c r="P70" s="76">
        <v>10</v>
      </c>
      <c r="Q70" s="49"/>
      <c r="R70" s="50"/>
      <c r="S70" s="56"/>
      <c r="T70" s="54"/>
      <c r="U70" s="5"/>
    </row>
    <row r="71" spans="1:21" ht="12.75" customHeight="1" hidden="1">
      <c r="A71" s="47" t="s">
        <v>111</v>
      </c>
      <c r="B71" s="46" t="s">
        <v>112</v>
      </c>
      <c r="C71" s="47"/>
      <c r="D71" s="47"/>
      <c r="E71" s="47"/>
      <c r="F71" s="48"/>
      <c r="G71" s="47"/>
      <c r="H71" s="47"/>
      <c r="I71" s="47"/>
      <c r="J71" s="47"/>
      <c r="K71" s="47"/>
      <c r="L71" s="47"/>
      <c r="M71" s="47"/>
      <c r="N71" s="47"/>
      <c r="O71" s="46"/>
      <c r="P71" s="75">
        <f>P72</f>
        <v>10</v>
      </c>
      <c r="Q71" s="49"/>
      <c r="R71" s="50"/>
      <c r="S71" s="56"/>
      <c r="T71" s="54"/>
      <c r="U71" s="5"/>
    </row>
    <row r="72" spans="1:21" ht="15.75" customHeight="1">
      <c r="A72" s="57" t="s">
        <v>114</v>
      </c>
      <c r="B72" s="52"/>
      <c r="C72" s="54"/>
      <c r="D72" s="54"/>
      <c r="E72" s="54"/>
      <c r="F72" s="53"/>
      <c r="G72" s="54"/>
      <c r="H72" s="54"/>
      <c r="I72" s="54"/>
      <c r="J72" s="54"/>
      <c r="K72" s="54"/>
      <c r="L72" s="54"/>
      <c r="M72" s="54"/>
      <c r="N72" s="54"/>
      <c r="O72" s="52" t="s">
        <v>113</v>
      </c>
      <c r="P72" s="76">
        <v>10</v>
      </c>
      <c r="Q72" s="49" t="e">
        <f t="shared" si="10"/>
        <v>#DIV/0!</v>
      </c>
      <c r="R72" s="50" t="e">
        <f>L72/G72*100</f>
        <v>#DIV/0!</v>
      </c>
      <c r="S72" s="56"/>
      <c r="T72" s="54">
        <v>1431.7</v>
      </c>
      <c r="U72" s="5">
        <f>L72/T72*100</f>
        <v>0</v>
      </c>
    </row>
    <row r="73" spans="1:21" ht="16.5" customHeight="1" hidden="1">
      <c r="A73" s="57" t="s">
        <v>76</v>
      </c>
      <c r="B73" s="52" t="s">
        <v>77</v>
      </c>
      <c r="C73" s="54"/>
      <c r="D73" s="54"/>
      <c r="E73" s="54"/>
      <c r="F73" s="53">
        <f aca="true" t="shared" si="11" ref="F73:F78">G73+H73+I73</f>
        <v>0</v>
      </c>
      <c r="G73" s="54"/>
      <c r="H73" s="54"/>
      <c r="I73" s="54"/>
      <c r="J73" s="54"/>
      <c r="K73" s="54"/>
      <c r="L73" s="54"/>
      <c r="M73" s="54"/>
      <c r="N73" s="54"/>
      <c r="O73" s="52" t="s">
        <v>77</v>
      </c>
      <c r="P73" s="76">
        <f>L73+M73+N73</f>
        <v>0</v>
      </c>
      <c r="Q73" s="49" t="e">
        <f t="shared" si="10"/>
        <v>#DIV/0!</v>
      </c>
      <c r="R73" s="50"/>
      <c r="S73" s="56"/>
      <c r="T73" s="54"/>
      <c r="U73" s="5"/>
    </row>
    <row r="74" spans="1:21" ht="24" customHeight="1" hidden="1">
      <c r="A74" s="57" t="s">
        <v>78</v>
      </c>
      <c r="B74" s="52" t="s">
        <v>79</v>
      </c>
      <c r="C74" s="54"/>
      <c r="D74" s="54"/>
      <c r="E74" s="54">
        <v>4600</v>
      </c>
      <c r="F74" s="53">
        <f t="shared" si="11"/>
        <v>7600</v>
      </c>
      <c r="G74" s="54">
        <v>7600</v>
      </c>
      <c r="H74" s="54"/>
      <c r="I74" s="54"/>
      <c r="J74" s="54">
        <v>5257</v>
      </c>
      <c r="K74" s="54">
        <f>L74+M74+N74</f>
        <v>5200</v>
      </c>
      <c r="L74" s="54">
        <f>4600+600</f>
        <v>5200</v>
      </c>
      <c r="M74" s="54"/>
      <c r="N74" s="54"/>
      <c r="O74" s="52" t="s">
        <v>79</v>
      </c>
      <c r="P74" s="76">
        <f>L74+M74+N74</f>
        <v>5200</v>
      </c>
      <c r="Q74" s="49">
        <f t="shared" si="10"/>
        <v>69.17105263157895</v>
      </c>
      <c r="R74" s="50">
        <f>L74/G74*100</f>
        <v>68.42105263157895</v>
      </c>
      <c r="S74" s="56"/>
      <c r="T74" s="54">
        <v>3408.6</v>
      </c>
      <c r="U74" s="5">
        <f>L74/T74*100</f>
        <v>152.55530129672005</v>
      </c>
    </row>
    <row r="75" spans="1:21" ht="15.75" customHeight="1">
      <c r="A75" s="47" t="s">
        <v>75</v>
      </c>
      <c r="B75" s="46" t="s">
        <v>117</v>
      </c>
      <c r="C75" s="47"/>
      <c r="D75" s="47"/>
      <c r="E75" s="47"/>
      <c r="F75" s="48"/>
      <c r="G75" s="47"/>
      <c r="H75" s="47"/>
      <c r="I75" s="47"/>
      <c r="J75" s="47"/>
      <c r="K75" s="47"/>
      <c r="L75" s="47"/>
      <c r="M75" s="47"/>
      <c r="N75" s="47"/>
      <c r="O75" s="46"/>
      <c r="P75" s="75">
        <f>P76</f>
        <v>1500</v>
      </c>
      <c r="Q75" s="49"/>
      <c r="R75" s="50"/>
      <c r="S75" s="56"/>
      <c r="T75" s="54"/>
      <c r="U75" s="5"/>
    </row>
    <row r="76" spans="1:21" ht="14.25" customHeight="1">
      <c r="A76" s="57" t="s">
        <v>120</v>
      </c>
      <c r="B76" s="52"/>
      <c r="C76" s="54"/>
      <c r="D76" s="54"/>
      <c r="E76" s="54"/>
      <c r="F76" s="53"/>
      <c r="G76" s="54"/>
      <c r="H76" s="54"/>
      <c r="I76" s="54"/>
      <c r="J76" s="54"/>
      <c r="K76" s="54"/>
      <c r="L76" s="54"/>
      <c r="M76" s="54"/>
      <c r="N76" s="54"/>
      <c r="O76" s="52" t="s">
        <v>81</v>
      </c>
      <c r="P76" s="76">
        <v>1500</v>
      </c>
      <c r="Q76" s="49"/>
      <c r="R76" s="50"/>
      <c r="S76" s="56"/>
      <c r="T76" s="54"/>
      <c r="U76" s="5"/>
    </row>
    <row r="77" spans="1:21" ht="1.5" customHeight="1" hidden="1">
      <c r="A77" s="57" t="s">
        <v>80</v>
      </c>
      <c r="B77" s="52"/>
      <c r="C77" s="54"/>
      <c r="D77" s="54"/>
      <c r="E77" s="54"/>
      <c r="F77" s="53">
        <f t="shared" si="11"/>
        <v>0</v>
      </c>
      <c r="G77" s="54"/>
      <c r="H77" s="54"/>
      <c r="I77" s="54"/>
      <c r="J77" s="54"/>
      <c r="K77" s="54"/>
      <c r="L77" s="54"/>
      <c r="M77" s="54"/>
      <c r="N77" s="54"/>
      <c r="O77" s="52" t="s">
        <v>81</v>
      </c>
      <c r="P77" s="76">
        <f>L77+M77+N77</f>
        <v>0</v>
      </c>
      <c r="Q77" s="49"/>
      <c r="R77" s="50"/>
      <c r="S77" s="59"/>
      <c r="T77" s="54"/>
      <c r="U77" s="5"/>
    </row>
    <row r="78" spans="1:21" ht="12.75" customHeight="1" hidden="1">
      <c r="A78" s="57" t="s">
        <v>82</v>
      </c>
      <c r="B78" s="52" t="s">
        <v>83</v>
      </c>
      <c r="C78" s="54"/>
      <c r="D78" s="54"/>
      <c r="E78" s="54"/>
      <c r="F78" s="53">
        <f t="shared" si="11"/>
        <v>37405.2</v>
      </c>
      <c r="G78" s="54">
        <f>35055.2+2350</f>
        <v>37405.2</v>
      </c>
      <c r="H78" s="54"/>
      <c r="I78" s="54"/>
      <c r="J78" s="54"/>
      <c r="K78" s="54">
        <f>L78+M78+N78</f>
        <v>0</v>
      </c>
      <c r="L78" s="54"/>
      <c r="M78" s="54"/>
      <c r="N78" s="54"/>
      <c r="O78" s="52" t="s">
        <v>83</v>
      </c>
      <c r="P78" s="76">
        <f>L78+M78+N78</f>
        <v>0</v>
      </c>
      <c r="Q78" s="49">
        <f t="shared" si="10"/>
        <v>0</v>
      </c>
      <c r="R78" s="50">
        <f>L78/G78*100</f>
        <v>0</v>
      </c>
      <c r="S78" s="59"/>
      <c r="T78" s="54"/>
      <c r="U78" s="5"/>
    </row>
    <row r="79" spans="1:21" ht="16.5" customHeight="1">
      <c r="A79" s="47" t="s">
        <v>84</v>
      </c>
      <c r="B79" s="81"/>
      <c r="C79" s="47" t="e">
        <f>SUM(C16+C35+C40+C47+C55+C62+C67+#REF!+#REF!)</f>
        <v>#REF!</v>
      </c>
      <c r="D79" s="47" t="e">
        <f>SUM(D16+D35+D40+D47+D55+D62+D67+#REF!+#REF!)</f>
        <v>#REF!</v>
      </c>
      <c r="E79" s="48" t="e">
        <f>SUM(E16+E35+E40+E47+#REF!+E55+E62+E67+#REF!+#REF!)</f>
        <v>#REF!</v>
      </c>
      <c r="F79" s="48" t="e">
        <f>SUM(F16+F35+F40+F47+#REF!+F55+F62+F67+#REF!+#REF!)</f>
        <v>#REF!</v>
      </c>
      <c r="G79" s="48" t="e">
        <f>SUM(G16+G35+G40+G47+#REF!+G55+G62+G67+#REF!+#REF!)</f>
        <v>#REF!</v>
      </c>
      <c r="H79" s="48" t="e">
        <f>SUM(H16+H35+H40+H47+#REF!+H55+H62+H67+#REF!+#REF!)</f>
        <v>#REF!</v>
      </c>
      <c r="I79" s="48" t="e">
        <f>SUM(I16+I35+I40+I47+#REF!+I55+I62+I67+#REF!+#REF!)</f>
        <v>#REF!</v>
      </c>
      <c r="J79" s="48" t="e">
        <f>SUM(J16+J35+J40+J47+#REF!+J55+J62+J67+#REF!+#REF!)</f>
        <v>#REF!</v>
      </c>
      <c r="K79" s="48" t="e">
        <f>SUM(K16+K35+K40+K47+#REF!+K55+K62+K67+#REF!+#REF!)</f>
        <v>#REF!</v>
      </c>
      <c r="L79" s="48" t="e">
        <f>SUM(L16+L35+L40+L47+#REF!+L55+L62+L67+#REF!+#REF!)</f>
        <v>#REF!</v>
      </c>
      <c r="M79" s="48" t="e">
        <f>SUM(M16+M35+M40+M47+#REF!+M55+M62+M67+#REF!+#REF!)</f>
        <v>#REF!</v>
      </c>
      <c r="N79" s="48" t="e">
        <f>SUM(N16+N35+N40+N47+#REF!+N55+N62+N67+#REF!+#REF!)</f>
        <v>#REF!</v>
      </c>
      <c r="O79" s="81"/>
      <c r="P79" s="75">
        <f>P16+P33+P35+P40+P47+P55+P62+P67+P75</f>
        <v>54638.9</v>
      </c>
      <c r="Q79" s="49" t="e">
        <f t="shared" si="10"/>
        <v>#REF!</v>
      </c>
      <c r="R79" s="50" t="e">
        <f>L79/G79*100</f>
        <v>#REF!</v>
      </c>
      <c r="S79" s="60" t="e">
        <f>SUM(S16:S76)</f>
        <v>#REF!</v>
      </c>
      <c r="T79" s="48" t="e">
        <f>SUM(T16+T35+T40+T47+#REF!+T55+T62+T67+#REF!+#REF!)</f>
        <v>#REF!</v>
      </c>
      <c r="U79" s="5" t="e">
        <f>L79/T79*100</f>
        <v>#REF!</v>
      </c>
    </row>
    <row r="80" spans="1:21" ht="13.5" customHeight="1" hidden="1" thickBot="1">
      <c r="A80" s="33" t="s">
        <v>85</v>
      </c>
      <c r="B80" s="34"/>
      <c r="C80" s="35"/>
      <c r="D80" s="35"/>
      <c r="E80" s="36">
        <v>0</v>
      </c>
      <c r="F80" s="37">
        <f>-43123.7-16350</f>
        <v>-59473.7</v>
      </c>
      <c r="G80" s="35"/>
      <c r="H80" s="35"/>
      <c r="I80" s="35"/>
      <c r="J80" s="36">
        <v>0</v>
      </c>
      <c r="K80" s="38">
        <v>0</v>
      </c>
      <c r="L80" s="36">
        <v>63802.8</v>
      </c>
      <c r="M80" s="36">
        <v>0</v>
      </c>
      <c r="N80" s="36">
        <v>0</v>
      </c>
      <c r="O80" s="34"/>
      <c r="P80" s="39">
        <v>63802.8</v>
      </c>
      <c r="Q80" s="7"/>
      <c r="R80" s="8"/>
      <c r="S80" s="9"/>
      <c r="T80" s="10">
        <v>76369.2</v>
      </c>
      <c r="U80" s="11"/>
    </row>
    <row r="81" spans="1:20" s="21" customFormat="1" ht="12.75" customHeight="1" hidden="1" thickBot="1">
      <c r="A81" s="12" t="s">
        <v>86</v>
      </c>
      <c r="B81" s="13"/>
      <c r="C81" s="14"/>
      <c r="D81" s="14"/>
      <c r="E81" s="14"/>
      <c r="F81" s="14"/>
      <c r="G81" s="14"/>
      <c r="H81" s="14"/>
      <c r="I81" s="14"/>
      <c r="J81" s="15"/>
      <c r="K81" s="14"/>
      <c r="L81" s="16">
        <v>1193121.2</v>
      </c>
      <c r="M81" s="17">
        <v>1131115</v>
      </c>
      <c r="N81" s="17">
        <v>113200</v>
      </c>
      <c r="O81" s="13"/>
      <c r="P81" s="16">
        <f>L81+M81+N81</f>
        <v>2437436.2</v>
      </c>
      <c r="Q81" s="15"/>
      <c r="R81" s="18"/>
      <c r="S81" s="19"/>
      <c r="T81" s="20"/>
    </row>
    <row r="82" ht="7.5" customHeight="1">
      <c r="L82" s="22"/>
    </row>
    <row r="83" spans="1:15" ht="12.75" customHeight="1">
      <c r="A83" s="24"/>
      <c r="B83" s="25"/>
      <c r="C83" s="2"/>
      <c r="D83" s="2"/>
      <c r="E83" s="2"/>
      <c r="F83" t="s">
        <v>87</v>
      </c>
      <c r="G83">
        <f>728.2</f>
        <v>728.2</v>
      </c>
      <c r="J83" s="22"/>
      <c r="L83" s="26" t="e">
        <f>L81-L79</f>
        <v>#REF!</v>
      </c>
      <c r="N83" s="27" t="e">
        <f>N81-N79</f>
        <v>#REF!</v>
      </c>
      <c r="O83" s="25"/>
    </row>
    <row r="84" spans="1:15" ht="15" customHeight="1">
      <c r="A84" s="28"/>
      <c r="B84" s="25"/>
      <c r="C84" s="2"/>
      <c r="D84" s="2"/>
      <c r="E84" s="2"/>
      <c r="F84" t="s">
        <v>88</v>
      </c>
      <c r="G84" s="29">
        <f>2132.8</f>
        <v>2132.8</v>
      </c>
      <c r="M84" s="21"/>
      <c r="O84" s="25"/>
    </row>
    <row r="85" spans="1:15" ht="15" customHeight="1">
      <c r="A85" s="28"/>
      <c r="B85" s="25"/>
      <c r="C85" s="2"/>
      <c r="D85" s="2"/>
      <c r="E85" s="2"/>
      <c r="F85" t="s">
        <v>89</v>
      </c>
      <c r="G85" s="29">
        <v>99705</v>
      </c>
      <c r="M85" s="21"/>
      <c r="O85" s="25"/>
    </row>
    <row r="86" spans="1:15" ht="15" customHeight="1">
      <c r="A86" s="32"/>
      <c r="B86" s="25"/>
      <c r="C86" s="2"/>
      <c r="D86" s="2"/>
      <c r="E86" s="2"/>
      <c r="F86" t="s">
        <v>90</v>
      </c>
      <c r="G86" s="29">
        <v>19806.2</v>
      </c>
      <c r="J86" s="22"/>
      <c r="L86" s="22"/>
      <c r="M86" s="21"/>
      <c r="O86" s="25"/>
    </row>
    <row r="87" spans="1:15" ht="15" customHeight="1">
      <c r="A87" s="30"/>
      <c r="B87" s="25"/>
      <c r="C87" s="2"/>
      <c r="D87" s="2"/>
      <c r="E87" s="2"/>
      <c r="G87" s="27" t="e">
        <f>G79+G83+G84+G85+G86</f>
        <v>#REF!</v>
      </c>
      <c r="O87" s="25"/>
    </row>
    <row r="88" spans="1:15" ht="12.75" customHeight="1">
      <c r="A88" s="31"/>
      <c r="B88" s="25"/>
      <c r="C88" s="2"/>
      <c r="D88" s="2"/>
      <c r="E88" s="2"/>
      <c r="O88" s="25"/>
    </row>
    <row r="89" spans="1:15" ht="12.75" customHeight="1">
      <c r="A89" s="31"/>
      <c r="B89" s="25"/>
      <c r="C89" s="2"/>
      <c r="D89" s="2"/>
      <c r="E89" s="2"/>
      <c r="O89" s="25"/>
    </row>
    <row r="90" spans="2:15" ht="12.75">
      <c r="B90" s="25"/>
      <c r="C90" s="2"/>
      <c r="D90" s="2"/>
      <c r="E90" s="2"/>
      <c r="O90" s="25"/>
    </row>
    <row r="91" spans="1:15" ht="15">
      <c r="A91" s="31"/>
      <c r="B91" s="25"/>
      <c r="C91" s="2"/>
      <c r="D91" s="2"/>
      <c r="E91" s="2"/>
      <c r="O91" s="25"/>
    </row>
    <row r="92" spans="1:15" ht="15">
      <c r="A92" s="30"/>
      <c r="B92" s="25"/>
      <c r="C92" s="2"/>
      <c r="D92" s="2"/>
      <c r="E92" s="2"/>
      <c r="O92" s="25"/>
    </row>
    <row r="93" spans="1:15" ht="15">
      <c r="A93" s="31"/>
      <c r="B93" s="25"/>
      <c r="C93" s="2"/>
      <c r="D93" s="2"/>
      <c r="E93" s="2"/>
      <c r="O93" s="25"/>
    </row>
    <row r="94" spans="1:15" ht="15">
      <c r="A94" s="31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5">
      <c r="A96" s="31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  <row r="158" spans="1:15" ht="12.75">
      <c r="A158" s="2"/>
      <c r="B158" s="25"/>
      <c r="C158" s="2"/>
      <c r="D158" s="2"/>
      <c r="E158" s="2"/>
      <c r="O158" s="25"/>
    </row>
    <row r="159" spans="1:15" ht="12.75">
      <c r="A159" s="2"/>
      <c r="B159" s="25"/>
      <c r="C159" s="2"/>
      <c r="D159" s="2"/>
      <c r="E159" s="2"/>
      <c r="O159" s="25"/>
    </row>
    <row r="160" spans="1:15" ht="12.75">
      <c r="A160" s="2"/>
      <c r="B160" s="25"/>
      <c r="C160" s="2"/>
      <c r="D160" s="2"/>
      <c r="E160" s="2"/>
      <c r="O160" s="25"/>
    </row>
    <row r="161" spans="1:15" ht="12.75">
      <c r="A161" s="2"/>
      <c r="B161" s="25"/>
      <c r="C161" s="2"/>
      <c r="D161" s="2"/>
      <c r="E161" s="2"/>
      <c r="O161" s="25"/>
    </row>
    <row r="162" spans="1:15" ht="12.75">
      <c r="A162" s="2"/>
      <c r="B162" s="25"/>
      <c r="C162" s="2"/>
      <c r="D162" s="2"/>
      <c r="E162" s="2"/>
      <c r="O162" s="25"/>
    </row>
    <row r="163" spans="1:15" ht="12.75">
      <c r="A163" s="2"/>
      <c r="B163" s="25"/>
      <c r="C163" s="2"/>
      <c r="D163" s="2"/>
      <c r="E163" s="2"/>
      <c r="O163" s="25"/>
    </row>
  </sheetData>
  <sheetProtection/>
  <mergeCells count="29">
    <mergeCell ref="T11:T14"/>
    <mergeCell ref="U11:U13"/>
    <mergeCell ref="G12:G13"/>
    <mergeCell ref="H12:H13"/>
    <mergeCell ref="I12:I13"/>
    <mergeCell ref="L12:L13"/>
    <mergeCell ref="M12:M13"/>
    <mergeCell ref="N12:N13"/>
    <mergeCell ref="P11:P13"/>
    <mergeCell ref="Q11:Q13"/>
    <mergeCell ref="J11:J13"/>
    <mergeCell ref="K11:K13"/>
    <mergeCell ref="L11:N11"/>
    <mergeCell ref="B1:P1"/>
    <mergeCell ref="B3:P3"/>
    <mergeCell ref="B4:P4"/>
    <mergeCell ref="B5:P5"/>
    <mergeCell ref="B2:P2"/>
    <mergeCell ref="B6:P6"/>
    <mergeCell ref="A11:A14"/>
    <mergeCell ref="O11:O14"/>
    <mergeCell ref="C11:E14"/>
    <mergeCell ref="F11:F14"/>
    <mergeCell ref="B11:B14"/>
    <mergeCell ref="A9:T9"/>
    <mergeCell ref="A10:T10"/>
    <mergeCell ref="R11:R13"/>
    <mergeCell ref="S11:S13"/>
    <mergeCell ref="G11:I11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2014-10-13T07:44:30Z</cp:lastPrinted>
  <dcterms:created xsi:type="dcterms:W3CDTF">2007-10-24T16:54:59Z</dcterms:created>
  <dcterms:modified xsi:type="dcterms:W3CDTF">2014-12-26T08:46:38Z</dcterms:modified>
  <cp:category/>
  <cp:version/>
  <cp:contentType/>
  <cp:contentStatus/>
</cp:coreProperties>
</file>