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<sst xmlns="http://schemas.openxmlformats.org/spreadsheetml/2006/main" count="133" uniqueCount="118">
  <si>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</si>
  <si>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</si>
  <si>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</si>
  <si>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</si>
  <si>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</si>
  <si>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</si>
  <si>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</si>
  <si>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</si>
  <si>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</si>
  <si>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</si>
  <si>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</si>
  <si>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</si>
  <si>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</si>
  <si>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</si>
  <si>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</si>
  <si>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</si>
  <si>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</si>
  <si>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</si>
  <si>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</si>
  <si>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</si>
  <si>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</si>
  <si>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</si>
  <si>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</si>
  <si>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</si>
  <si>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</si>
  <si>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</si>
  <si>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</si>
  <si>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</si>
  <si>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</si>
  <si>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</si>
  <si>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</si>
  <si>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</si>
  <si>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</si>
  <si>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</si>
  <si>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</si>
  <si>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</si>
  <si>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</si>
  <si>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</si>
  <si>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</si>
  <si>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</si>
  <si>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</si>
  <si>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</si>
  <si>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</si>
  <si>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</si>
  <si>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</si>
  <si>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</si>
  <si>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</si>
  <si>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</si>
  <si>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</si>
  <si>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</si>
  <si>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</si>
  <si>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</si>
  <si>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</si>
  <si>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</si>
  <si>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</si>
  <si>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</si>
  <si>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</si>
  <si>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</si>
  <si>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</si>
  <si>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</si>
  <si>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</si>
  <si>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</si>
  <si>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</si>
  <si>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</si>
  <si>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</si>
  <si>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</si>
  <si>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</si>
  <si>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</si>
  <si>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</si>
  <si>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</si>
  <si>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</si>
  <si>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</si>
  <si>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</si>
  <si>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</si>
  <si>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</si>
  <si>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</si>
  <si>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</si>
  <si>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</si>
  <si>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</si>
  <si>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</si>
  <si>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</si>
  <si>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</si>
  <si>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</si>
  <si>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</si>
  <si>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</si>
  <si>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</si>
  <si>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</si>
  <si>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</si>
  <si>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</si>
  <si>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</si>
  <si>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</si>
  <si>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</si>
  <si>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</si>
  <si>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</si>
  <si>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</si>
  <si>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</si>
  <si>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</si>
  <si>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</si>
  <si>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</si>
  <si>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</si>
  <si>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</si>
  <si>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</si>
  <si>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</si>
  <si>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</si>
  <si>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</si>
  <si>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</si>
  <si>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Приложение  № 5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</si>
  <si>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</si>
  <si>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</si>
  <si>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</si>
  <si>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</si>
  <si>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</si>
  <si>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</si>
  <si>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</si>
  <si>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</si>
  <si>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</si>
  <si>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Мобилизационная и вневойсковая подготовка</t>
  </si>
  <si>
    <t>№78 от 24 декабря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</si>
</sst>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="120" zoomScaleNormal="120" zoomScalePageLayoutView="0" workbookViewId="0" topLeftCell="A38">
      <selection activeCell="B11" sqref="B11:B14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5" t="s">
        <v>106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39" t="s">
        <v>90</v>
      </c>
      <c r="R1" s="39" t="s">
        <v>90</v>
      </c>
      <c r="S1" s="40"/>
    </row>
    <row r="2" spans="1:19" ht="15">
      <c r="A2" s="2"/>
      <c r="B2" s="96" t="s">
        <v>115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9"/>
      <c r="R2" s="39"/>
      <c r="S2" s="40"/>
    </row>
    <row r="3" spans="1:19" ht="15">
      <c r="A3" s="2"/>
      <c r="B3" s="96" t="s">
        <v>105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39" t="s">
        <v>91</v>
      </c>
      <c r="R3" s="39" t="s">
        <v>91</v>
      </c>
      <c r="S3" s="40"/>
    </row>
    <row r="4" spans="1:19" ht="15">
      <c r="A4" s="2"/>
      <c r="B4" s="96" t="s">
        <v>117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39" t="s">
        <v>92</v>
      </c>
      <c r="R4" s="39" t="s">
        <v>92</v>
      </c>
      <c r="S4" s="40"/>
    </row>
    <row r="5" spans="1:19" ht="15">
      <c r="A5" s="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39" t="s">
        <v>93</v>
      </c>
      <c r="R5" s="39" t="s">
        <v>93</v>
      </c>
      <c r="S5" s="40"/>
    </row>
    <row r="6" spans="1:19" ht="2.25" customHeight="1">
      <c r="A6" s="2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0" ht="53.25" customHeight="1" thickBot="1">
      <c r="A9" s="98" t="s">
        <v>113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9.5" customHeight="1" hidden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</row>
    <row r="11" spans="1:21" ht="15.75" customHeight="1">
      <c r="A11" s="89" t="s">
        <v>0</v>
      </c>
      <c r="B11" s="89" t="s">
        <v>1</v>
      </c>
      <c r="C11" s="89" t="s">
        <v>2</v>
      </c>
      <c r="D11" s="89"/>
      <c r="E11" s="89"/>
      <c r="F11" s="89" t="s">
        <v>3</v>
      </c>
      <c r="G11" s="92" t="s">
        <v>4</v>
      </c>
      <c r="H11" s="93"/>
      <c r="I11" s="94"/>
      <c r="J11" s="89" t="s">
        <v>5</v>
      </c>
      <c r="K11" s="89" t="s">
        <v>6</v>
      </c>
      <c r="L11" s="92" t="s">
        <v>4</v>
      </c>
      <c r="M11" s="93"/>
      <c r="N11" s="94"/>
      <c r="O11" s="89" t="s">
        <v>97</v>
      </c>
      <c r="P11" s="89" t="s">
        <v>114</v>
      </c>
      <c r="Q11" s="90" t="s">
        <v>7</v>
      </c>
      <c r="R11" s="103" t="s">
        <v>8</v>
      </c>
      <c r="S11" s="105" t="s">
        <v>9</v>
      </c>
      <c r="T11" s="99" t="s">
        <v>10</v>
      </c>
      <c r="U11" s="87" t="s">
        <v>11</v>
      </c>
    </row>
    <row r="12" spans="1:21" ht="16.5" customHeight="1">
      <c r="A12" s="89"/>
      <c r="B12" s="89"/>
      <c r="C12" s="89"/>
      <c r="D12" s="89"/>
      <c r="E12" s="89"/>
      <c r="F12" s="89"/>
      <c r="G12" s="89" t="s">
        <v>12</v>
      </c>
      <c r="H12" s="89" t="s">
        <v>13</v>
      </c>
      <c r="I12" s="89" t="s">
        <v>14</v>
      </c>
      <c r="J12" s="89"/>
      <c r="K12" s="89"/>
      <c r="L12" s="89" t="s">
        <v>15</v>
      </c>
      <c r="M12" s="89" t="s">
        <v>13</v>
      </c>
      <c r="N12" s="89" t="s">
        <v>14</v>
      </c>
      <c r="O12" s="89"/>
      <c r="P12" s="89"/>
      <c r="Q12" s="91"/>
      <c r="R12" s="104"/>
      <c r="S12" s="106"/>
      <c r="T12" s="100"/>
      <c r="U12" s="88"/>
    </row>
    <row r="13" spans="1:21" ht="19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  <c r="R13" s="104"/>
      <c r="S13" s="107"/>
      <c r="T13" s="100"/>
      <c r="U13" s="88"/>
    </row>
    <row r="14" spans="1:21" ht="0.75" customHeight="1" hidden="1">
      <c r="A14" s="89"/>
      <c r="B14" s="89"/>
      <c r="C14" s="89"/>
      <c r="D14" s="89"/>
      <c r="E14" s="89"/>
      <c r="F14" s="89"/>
      <c r="G14" s="41"/>
      <c r="H14" s="41"/>
      <c r="I14" s="41"/>
      <c r="J14" s="41"/>
      <c r="K14" s="41"/>
      <c r="L14" s="41"/>
      <c r="M14" s="41"/>
      <c r="N14" s="41"/>
      <c r="O14" s="89"/>
      <c r="P14" s="60"/>
      <c r="Q14" s="42"/>
      <c r="R14" s="43"/>
      <c r="S14" s="44"/>
      <c r="T14" s="100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SUM(C17:C20)</f>
        <v>72573</v>
      </c>
      <c r="D16" s="46">
        <f t="shared" si="0"/>
        <v>-4729</v>
      </c>
      <c r="E16" s="46">
        <f t="shared" si="0"/>
        <v>67399.56</v>
      </c>
      <c r="F16" s="46">
        <f t="shared" si="0"/>
        <v>76337.1</v>
      </c>
      <c r="G16" s="46">
        <f t="shared" si="0"/>
        <v>65749.8</v>
      </c>
      <c r="H16" s="46">
        <f t="shared" si="0"/>
        <v>8592.3</v>
      </c>
      <c r="I16" s="46">
        <f t="shared" si="0"/>
        <v>1995</v>
      </c>
      <c r="J16" s="47">
        <f t="shared" si="0"/>
        <v>73239.7</v>
      </c>
      <c r="K16" s="46">
        <f t="shared" si="0"/>
        <v>82743.8</v>
      </c>
      <c r="L16" s="46">
        <f t="shared" si="0"/>
        <v>70619.1</v>
      </c>
      <c r="M16" s="46">
        <f t="shared" si="0"/>
        <v>12044.7</v>
      </c>
      <c r="N16" s="46">
        <f t="shared" si="0"/>
        <v>80</v>
      </c>
      <c r="O16" s="45"/>
      <c r="P16" s="74">
        <f>P17+P19+P20</f>
        <v>14605.5</v>
      </c>
      <c r="Q16" s="48">
        <f>J16/G16*100</f>
        <v>111.39151754073775</v>
      </c>
      <c r="R16" s="49">
        <f>L16/G16*100</f>
        <v>107.40580199483496</v>
      </c>
      <c r="S16" s="50" t="e">
        <f>L16/L70*100</f>
        <v>#REF!</v>
      </c>
      <c r="T16" s="47">
        <f>SUM(T17:T20)</f>
        <v>39203.3</v>
      </c>
      <c r="U16" s="5">
        <f>L16/T16*100</f>
        <v>180.135600829522</v>
      </c>
    </row>
    <row r="17" spans="1:28" ht="15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3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3">L17+M17+N17</f>
        <v>45100</v>
      </c>
      <c r="L17" s="52">
        <v>45100</v>
      </c>
      <c r="M17" s="52"/>
      <c r="N17" s="52"/>
      <c r="O17" s="51" t="s">
        <v>19</v>
      </c>
      <c r="P17" s="75">
        <v>12357.2</v>
      </c>
      <c r="Q17" s="48">
        <f aca="true" t="shared" si="3" ref="Q17:Q62">J17/G17*100</f>
        <v>102.26531817413466</v>
      </c>
      <c r="R17" s="49">
        <f aca="true" t="shared" si="4" ref="R17:R60">L17/G17*100</f>
        <v>99.00751008186232</v>
      </c>
      <c r="S17" s="55"/>
      <c r="T17" s="53">
        <v>26630.9</v>
      </c>
      <c r="U17" s="5">
        <f aca="true" t="shared" si="5" ref="U17:U60">L17/T17*100</f>
        <v>169.35214356255327</v>
      </c>
      <c r="AB17" s="2"/>
    </row>
    <row r="18" spans="1:21" ht="12" customHeight="1" hidden="1">
      <c r="A18" s="56" t="s">
        <v>21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22</v>
      </c>
      <c r="P18" s="75"/>
      <c r="Q18" s="48">
        <f t="shared" si="3"/>
        <v>0</v>
      </c>
      <c r="R18" s="49">
        <f t="shared" si="4"/>
        <v>0</v>
      </c>
      <c r="S18" s="55"/>
      <c r="T18" s="53"/>
      <c r="U18" s="5"/>
    </row>
    <row r="19" spans="1:21" ht="13.5" customHeight="1">
      <c r="A19" s="56" t="s">
        <v>23</v>
      </c>
      <c r="B19" s="51"/>
      <c r="C19" s="53">
        <v>6000</v>
      </c>
      <c r="D19" s="53"/>
      <c r="E19" s="52">
        <v>3855</v>
      </c>
      <c r="F19" s="52">
        <f t="shared" si="1"/>
        <v>6887.900000000001</v>
      </c>
      <c r="G19" s="52">
        <f>38.1+5349.8+1500</f>
        <v>6887.900000000001</v>
      </c>
      <c r="H19" s="52"/>
      <c r="I19" s="52"/>
      <c r="J19" s="52">
        <v>10000</v>
      </c>
      <c r="K19" s="53">
        <f t="shared" si="2"/>
        <v>10088.1</v>
      </c>
      <c r="L19" s="52">
        <f>6000+4088.1</f>
        <v>10088.1</v>
      </c>
      <c r="M19" s="52"/>
      <c r="N19" s="52"/>
      <c r="O19" s="51" t="s">
        <v>109</v>
      </c>
      <c r="P19" s="75">
        <v>200</v>
      </c>
      <c r="Q19" s="48">
        <f t="shared" si="3"/>
        <v>145.18213098331856</v>
      </c>
      <c r="R19" s="49">
        <f t="shared" si="4"/>
        <v>146.4611855572816</v>
      </c>
      <c r="S19" s="55"/>
      <c r="T19" s="53" t="s">
        <v>20</v>
      </c>
      <c r="U19" s="5"/>
    </row>
    <row r="20" spans="1:21" ht="13.5" customHeight="1">
      <c r="A20" s="56" t="s">
        <v>101</v>
      </c>
      <c r="B20" s="51"/>
      <c r="C20" s="53">
        <v>21375</v>
      </c>
      <c r="D20" s="53">
        <f>160+834-4889+3694</f>
        <v>-201</v>
      </c>
      <c r="E20" s="52">
        <f>SUM(E21:E31)</f>
        <v>23714.559999999998</v>
      </c>
      <c r="F20" s="52">
        <f t="shared" si="1"/>
        <v>20327.1</v>
      </c>
      <c r="G20" s="52">
        <f>SUM(G21:G31)</f>
        <v>11569.8</v>
      </c>
      <c r="H20" s="52">
        <f>SUM(H21:H31)</f>
        <v>8592.3</v>
      </c>
      <c r="I20" s="52">
        <f>SUM(I21:I31)</f>
        <v>165</v>
      </c>
      <c r="J20" s="52">
        <f>SUM(J21:J31)</f>
        <v>16655.7</v>
      </c>
      <c r="K20" s="53">
        <f t="shared" si="2"/>
        <v>27555.7</v>
      </c>
      <c r="L20" s="52">
        <f>SUM(L21:L31)</f>
        <v>15431</v>
      </c>
      <c r="M20" s="52">
        <f>SUM(M21:M31)</f>
        <v>12044.7</v>
      </c>
      <c r="N20" s="52">
        <f>SUM(N21:N31)</f>
        <v>80</v>
      </c>
      <c r="O20" s="51" t="s">
        <v>108</v>
      </c>
      <c r="P20" s="75">
        <v>2048.3</v>
      </c>
      <c r="Q20" s="48">
        <f t="shared" si="3"/>
        <v>143.95840896126123</v>
      </c>
      <c r="R20" s="49">
        <f t="shared" si="4"/>
        <v>133.37309201541947</v>
      </c>
      <c r="S20" s="55"/>
      <c r="T20" s="53">
        <f>SUM(T21:T31)</f>
        <v>12572.400000000001</v>
      </c>
      <c r="U20" s="5">
        <f t="shared" si="5"/>
        <v>122.73710667812033</v>
      </c>
    </row>
    <row r="21" spans="1:21" ht="0.75" customHeight="1">
      <c r="A21" s="54" t="s">
        <v>24</v>
      </c>
      <c r="B21" s="51"/>
      <c r="C21" s="53"/>
      <c r="D21" s="53"/>
      <c r="E21" s="52">
        <v>5369</v>
      </c>
      <c r="F21" s="52">
        <f t="shared" si="1"/>
        <v>3884</v>
      </c>
      <c r="G21" s="52">
        <v>3719</v>
      </c>
      <c r="H21" s="52"/>
      <c r="I21" s="52">
        <v>165</v>
      </c>
      <c r="J21" s="52">
        <v>4643.7</v>
      </c>
      <c r="K21" s="53">
        <f t="shared" si="2"/>
        <v>4158</v>
      </c>
      <c r="L21" s="52">
        <v>4078</v>
      </c>
      <c r="M21" s="52"/>
      <c r="N21" s="52">
        <v>80</v>
      </c>
      <c r="O21" s="51"/>
      <c r="P21" s="61">
        <f aca="true" t="shared" si="6" ref="P21:P62">L21+M21+N21</f>
        <v>4158</v>
      </c>
      <c r="Q21" s="48">
        <f t="shared" si="3"/>
        <v>124.86421080935735</v>
      </c>
      <c r="R21" s="49">
        <f t="shared" si="4"/>
        <v>109.6531325625168</v>
      </c>
      <c r="S21" s="55"/>
      <c r="T21" s="53">
        <v>2007.6</v>
      </c>
      <c r="U21" s="5">
        <f t="shared" si="5"/>
        <v>203.1281131699542</v>
      </c>
    </row>
    <row r="22" spans="1:21" ht="12.75" customHeight="1" hidden="1">
      <c r="A22" s="54" t="s">
        <v>25</v>
      </c>
      <c r="B22" s="51"/>
      <c r="C22" s="53"/>
      <c r="D22" s="53"/>
      <c r="E22" s="52">
        <v>1500</v>
      </c>
      <c r="F22" s="52">
        <f t="shared" si="1"/>
        <v>1500</v>
      </c>
      <c r="G22" s="52">
        <v>1500</v>
      </c>
      <c r="H22" s="52"/>
      <c r="I22" s="52"/>
      <c r="J22" s="52">
        <v>2060</v>
      </c>
      <c r="K22" s="53">
        <f t="shared" si="2"/>
        <v>1500</v>
      </c>
      <c r="L22" s="52">
        <v>1500</v>
      </c>
      <c r="M22" s="52"/>
      <c r="N22" s="52"/>
      <c r="O22" s="51"/>
      <c r="P22" s="61">
        <f t="shared" si="6"/>
        <v>1500</v>
      </c>
      <c r="Q22" s="48">
        <f t="shared" si="3"/>
        <v>137.33333333333334</v>
      </c>
      <c r="R22" s="49">
        <f t="shared" si="4"/>
        <v>100</v>
      </c>
      <c r="S22" s="55"/>
      <c r="T22" s="53">
        <v>357.4</v>
      </c>
      <c r="U22" s="5">
        <f t="shared" si="5"/>
        <v>419.6978175713487</v>
      </c>
    </row>
    <row r="23" spans="1:21" ht="13.5" customHeight="1" hidden="1">
      <c r="A23" s="54" t="s">
        <v>26</v>
      </c>
      <c r="B23" s="51"/>
      <c r="C23" s="53"/>
      <c r="D23" s="53"/>
      <c r="E23" s="52">
        <v>176</v>
      </c>
      <c r="F23" s="52">
        <f t="shared" si="1"/>
        <v>176</v>
      </c>
      <c r="G23" s="52">
        <v>100</v>
      </c>
      <c r="H23" s="52">
        <v>76</v>
      </c>
      <c r="I23" s="52"/>
      <c r="J23" s="52"/>
      <c r="K23" s="53">
        <f t="shared" si="2"/>
        <v>83</v>
      </c>
      <c r="L23" s="52"/>
      <c r="M23" s="52">
        <v>83</v>
      </c>
      <c r="N23" s="52"/>
      <c r="O23" s="51"/>
      <c r="P23" s="61">
        <f t="shared" si="6"/>
        <v>83</v>
      </c>
      <c r="Q23" s="48">
        <f t="shared" si="3"/>
        <v>0</v>
      </c>
      <c r="R23" s="49">
        <f t="shared" si="4"/>
        <v>0</v>
      </c>
      <c r="S23" s="55"/>
      <c r="T23" s="53">
        <v>69</v>
      </c>
      <c r="U23" s="5">
        <f t="shared" si="5"/>
        <v>0</v>
      </c>
    </row>
    <row r="24" spans="1:21" ht="12.75" customHeight="1" hidden="1">
      <c r="A24" s="54" t="s">
        <v>27</v>
      </c>
      <c r="B24" s="51"/>
      <c r="C24" s="53"/>
      <c r="D24" s="53"/>
      <c r="E24" s="53">
        <v>2024.76</v>
      </c>
      <c r="F24" s="52">
        <f t="shared" si="1"/>
        <v>2034.8</v>
      </c>
      <c r="G24" s="53"/>
      <c r="H24" s="53">
        <v>2034.8</v>
      </c>
      <c r="I24" s="53"/>
      <c r="J24" s="53"/>
      <c r="K24" s="53">
        <f t="shared" si="2"/>
        <v>5309.7</v>
      </c>
      <c r="L24" s="53"/>
      <c r="M24" s="53">
        <f>390.9+1599.8+389+10+2920</f>
        <v>5309.7</v>
      </c>
      <c r="N24" s="53"/>
      <c r="O24" s="51"/>
      <c r="P24" s="61">
        <f t="shared" si="6"/>
        <v>5309.7</v>
      </c>
      <c r="Q24" s="48"/>
      <c r="R24" s="49"/>
      <c r="S24" s="55"/>
      <c r="T24" s="53">
        <v>976.5</v>
      </c>
      <c r="U24" s="5">
        <f t="shared" si="5"/>
        <v>0</v>
      </c>
    </row>
    <row r="25" spans="1:21" ht="12.75" customHeight="1" hidden="1">
      <c r="A25" s="54" t="s">
        <v>28</v>
      </c>
      <c r="B25" s="51"/>
      <c r="C25" s="53"/>
      <c r="D25" s="53"/>
      <c r="E25" s="53">
        <v>1871.8</v>
      </c>
      <c r="F25" s="52">
        <f t="shared" si="1"/>
        <v>0</v>
      </c>
      <c r="G25" s="53"/>
      <c r="H25" s="53"/>
      <c r="I25" s="53"/>
      <c r="J25" s="53"/>
      <c r="K25" s="53">
        <f t="shared" si="2"/>
        <v>0</v>
      </c>
      <c r="L25" s="53"/>
      <c r="M25" s="53"/>
      <c r="N25" s="53"/>
      <c r="O25" s="51"/>
      <c r="P25" s="61">
        <f t="shared" si="6"/>
        <v>0</v>
      </c>
      <c r="Q25" s="48"/>
      <c r="R25" s="49"/>
      <c r="S25" s="55"/>
      <c r="T25" s="53">
        <v>311.4</v>
      </c>
      <c r="U25" s="5">
        <f t="shared" si="5"/>
        <v>0</v>
      </c>
    </row>
    <row r="26" spans="1:21" ht="12.75" customHeight="1" hidden="1">
      <c r="A26" s="54" t="s">
        <v>29</v>
      </c>
      <c r="B26" s="51"/>
      <c r="C26" s="53"/>
      <c r="D26" s="53"/>
      <c r="E26" s="53">
        <v>6218</v>
      </c>
      <c r="F26" s="52">
        <f t="shared" si="1"/>
        <v>6481.5</v>
      </c>
      <c r="G26" s="53"/>
      <c r="H26" s="53">
        <v>6481.5</v>
      </c>
      <c r="I26" s="53"/>
      <c r="J26" s="53"/>
      <c r="K26" s="53">
        <f t="shared" si="2"/>
        <v>6652</v>
      </c>
      <c r="L26" s="53"/>
      <c r="M26" s="53">
        <v>6652</v>
      </c>
      <c r="N26" s="53"/>
      <c r="O26" s="51"/>
      <c r="P26" s="61">
        <f t="shared" si="6"/>
        <v>6652</v>
      </c>
      <c r="Q26" s="48"/>
      <c r="R26" s="49"/>
      <c r="S26" s="55"/>
      <c r="T26" s="53">
        <v>2079.9</v>
      </c>
      <c r="U26" s="5">
        <f t="shared" si="5"/>
        <v>0</v>
      </c>
    </row>
    <row r="27" spans="1:21" ht="12" customHeight="1" hidden="1">
      <c r="A27" s="54" t="s">
        <v>30</v>
      </c>
      <c r="B27" s="51"/>
      <c r="C27" s="53"/>
      <c r="D27" s="53"/>
      <c r="E27" s="53">
        <v>1555</v>
      </c>
      <c r="F27" s="52">
        <f t="shared" si="1"/>
        <v>1250.8</v>
      </c>
      <c r="G27" s="53">
        <v>1250.8</v>
      </c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>
        <f t="shared" si="3"/>
        <v>0</v>
      </c>
      <c r="R27" s="49">
        <f t="shared" si="4"/>
        <v>0</v>
      </c>
      <c r="S27" s="55"/>
      <c r="T27" s="53">
        <v>3897.1</v>
      </c>
      <c r="U27" s="5">
        <f t="shared" si="5"/>
        <v>0</v>
      </c>
    </row>
    <row r="28" spans="1:21" ht="11.25" customHeight="1" hidden="1">
      <c r="A28" s="54" t="s">
        <v>31</v>
      </c>
      <c r="B28" s="51"/>
      <c r="C28" s="53"/>
      <c r="D28" s="53"/>
      <c r="E28" s="53"/>
      <c r="F28" s="52">
        <f t="shared" si="1"/>
        <v>0</v>
      </c>
      <c r="G28" s="53"/>
      <c r="H28" s="53"/>
      <c r="I28" s="53"/>
      <c r="J28" s="53"/>
      <c r="K28" s="53">
        <f t="shared" si="2"/>
        <v>0</v>
      </c>
      <c r="L28" s="53"/>
      <c r="M28" s="53"/>
      <c r="N28" s="53"/>
      <c r="O28" s="51"/>
      <c r="P28" s="61">
        <f t="shared" si="6"/>
        <v>0</v>
      </c>
      <c r="Q28" s="48"/>
      <c r="R28" s="49"/>
      <c r="S28" s="55"/>
      <c r="T28" s="53">
        <v>2166.8</v>
      </c>
      <c r="U28" s="5">
        <f t="shared" si="5"/>
        <v>0</v>
      </c>
    </row>
    <row r="29" spans="1:21" ht="12.75" customHeight="1" hidden="1">
      <c r="A29" s="54" t="s">
        <v>32</v>
      </c>
      <c r="B29" s="51"/>
      <c r="C29" s="53"/>
      <c r="D29" s="53"/>
      <c r="E29" s="53">
        <v>5000</v>
      </c>
      <c r="F29" s="52">
        <f t="shared" si="1"/>
        <v>5000</v>
      </c>
      <c r="G29" s="53">
        <v>5000</v>
      </c>
      <c r="H29" s="53"/>
      <c r="I29" s="53"/>
      <c r="J29" s="53">
        <v>9952</v>
      </c>
      <c r="K29" s="53">
        <f t="shared" si="2"/>
        <v>9853</v>
      </c>
      <c r="L29" s="53">
        <v>9853</v>
      </c>
      <c r="M29" s="53"/>
      <c r="N29" s="53"/>
      <c r="O29" s="51"/>
      <c r="P29" s="61">
        <f t="shared" si="6"/>
        <v>9853</v>
      </c>
      <c r="Q29" s="48">
        <f t="shared" si="3"/>
        <v>199.04</v>
      </c>
      <c r="R29" s="49">
        <f t="shared" si="4"/>
        <v>197.06</v>
      </c>
      <c r="S29" s="55"/>
      <c r="T29" s="53">
        <v>706.7</v>
      </c>
      <c r="U29" s="5">
        <f t="shared" si="5"/>
        <v>1394.2266874204047</v>
      </c>
    </row>
    <row r="30" spans="1:21" ht="3" customHeight="1" hidden="1">
      <c r="A30" s="54" t="s">
        <v>33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 t="e">
        <f t="shared" si="3"/>
        <v>#DIV/0!</v>
      </c>
      <c r="R30" s="49" t="e">
        <f t="shared" si="4"/>
        <v>#DIV/0!</v>
      </c>
      <c r="S30" s="55"/>
      <c r="T30" s="53"/>
      <c r="U30" s="5" t="e">
        <f t="shared" si="5"/>
        <v>#DIV/0!</v>
      </c>
    </row>
    <row r="31" spans="1:21" ht="15" customHeight="1" hidden="1">
      <c r="A31" s="69" t="s">
        <v>34</v>
      </c>
      <c r="B31" s="62"/>
      <c r="C31" s="63"/>
      <c r="D31" s="63"/>
      <c r="E31" s="63"/>
      <c r="F31" s="64">
        <f t="shared" si="1"/>
        <v>0</v>
      </c>
      <c r="G31" s="63"/>
      <c r="H31" s="63"/>
      <c r="I31" s="63"/>
      <c r="J31" s="63"/>
      <c r="K31" s="63">
        <f t="shared" si="2"/>
        <v>0</v>
      </c>
      <c r="L31" s="63"/>
      <c r="M31" s="63"/>
      <c r="N31" s="63"/>
      <c r="O31" s="62"/>
      <c r="P31" s="65">
        <f t="shared" si="6"/>
        <v>0</v>
      </c>
      <c r="Q31" s="48" t="e">
        <f t="shared" si="3"/>
        <v>#DIV/0!</v>
      </c>
      <c r="R31" s="49" t="e">
        <f t="shared" si="4"/>
        <v>#DIV/0!</v>
      </c>
      <c r="S31" s="55"/>
      <c r="T31" s="53"/>
      <c r="U31" s="5" t="e">
        <f t="shared" si="5"/>
        <v>#DIV/0!</v>
      </c>
    </row>
    <row r="32" spans="1:21" ht="15.75" customHeight="1">
      <c r="A32" s="46" t="s">
        <v>98</v>
      </c>
      <c r="B32" s="45" t="s">
        <v>99</v>
      </c>
      <c r="C32" s="46">
        <f>SUM(C34:C35)</f>
        <v>900</v>
      </c>
      <c r="D32" s="46">
        <f>SUM(D34:D35)</f>
        <v>0</v>
      </c>
      <c r="E32" s="46">
        <f>SUM(E33:E35)</f>
        <v>1508.2</v>
      </c>
      <c r="F32" s="46" t="e">
        <f>SUM(F33:F34)</f>
        <v>#REF!</v>
      </c>
      <c r="G32" s="46" t="e">
        <f>SUM(G33:G34)</f>
        <v>#REF!</v>
      </c>
      <c r="H32" s="46" t="e">
        <f>SUM(H33:H34)</f>
        <v>#REF!</v>
      </c>
      <c r="I32" s="46" t="e">
        <f>SUM(I33:I34)</f>
        <v>#REF!</v>
      </c>
      <c r="J32" s="46">
        <f>SUM(J33:J35)</f>
        <v>6752.7</v>
      </c>
      <c r="K32" s="46">
        <f>SUM(K33:K35)</f>
        <v>4240</v>
      </c>
      <c r="L32" s="46">
        <f>SUM(L33:L35)</f>
        <v>4240</v>
      </c>
      <c r="M32" s="46">
        <f>SUM(M33:M35)</f>
        <v>0</v>
      </c>
      <c r="N32" s="46">
        <f>SUM(N33:N35)</f>
        <v>0</v>
      </c>
      <c r="O32" s="45"/>
      <c r="P32" s="74">
        <f>P33</f>
        <v>412.6</v>
      </c>
      <c r="Q32" s="48"/>
      <c r="R32" s="49"/>
      <c r="S32" s="55"/>
      <c r="T32" s="53"/>
      <c r="U32" s="5"/>
    </row>
    <row r="33" spans="1:21" ht="15" customHeight="1">
      <c r="A33" s="76" t="s">
        <v>116</v>
      </c>
      <c r="B33" s="70"/>
      <c r="C33" s="71"/>
      <c r="D33" s="71"/>
      <c r="E33" s="72">
        <v>1000</v>
      </c>
      <c r="F33" s="73">
        <f>G33+H33+I33</f>
        <v>2800</v>
      </c>
      <c r="G33" s="72">
        <f>1000+1800</f>
        <v>2800</v>
      </c>
      <c r="H33" s="72"/>
      <c r="I33" s="72"/>
      <c r="J33" s="72">
        <v>4292</v>
      </c>
      <c r="K33" s="72">
        <f>L33+M33+N33</f>
        <v>2800</v>
      </c>
      <c r="L33" s="72">
        <v>2800</v>
      </c>
      <c r="M33" s="72"/>
      <c r="N33" s="72"/>
      <c r="O33" s="70" t="s">
        <v>100</v>
      </c>
      <c r="P33" s="77">
        <v>412.6</v>
      </c>
      <c r="Q33" s="48"/>
      <c r="R33" s="49"/>
      <c r="S33" s="55"/>
      <c r="T33" s="53"/>
      <c r="U33" s="5"/>
    </row>
    <row r="34" spans="1:21" ht="28.5" customHeight="1">
      <c r="A34" s="46" t="s">
        <v>35</v>
      </c>
      <c r="B34" s="45" t="s">
        <v>36</v>
      </c>
      <c r="C34" s="46">
        <f>SUM(C36:C37)</f>
        <v>0</v>
      </c>
      <c r="D34" s="46">
        <f>SUM(D36:D37)</f>
        <v>0</v>
      </c>
      <c r="E34" s="46">
        <f>SUM(E36:E37)</f>
        <v>0</v>
      </c>
      <c r="F34" s="46" t="e">
        <f>SUM(#REF!)</f>
        <v>#REF!</v>
      </c>
      <c r="G34" s="46" t="e">
        <f>SUM(#REF!)</f>
        <v>#REF!</v>
      </c>
      <c r="H34" s="46" t="e">
        <f>SUM(#REF!)</f>
        <v>#REF!</v>
      </c>
      <c r="I34" s="46" t="e">
        <f>SUM(#REF!)</f>
        <v>#REF!</v>
      </c>
      <c r="J34" s="46">
        <f>SUM(J36:J37)</f>
        <v>0</v>
      </c>
      <c r="K34" s="46">
        <f>SUM(K36:K37)</f>
        <v>0</v>
      </c>
      <c r="L34" s="46">
        <f>SUM(L36:L37)</f>
        <v>0</v>
      </c>
      <c r="M34" s="46">
        <f>SUM(M36:M37)</f>
        <v>0</v>
      </c>
      <c r="N34" s="46">
        <f>SUM(N36:N37)</f>
        <v>0</v>
      </c>
      <c r="O34" s="45"/>
      <c r="P34" s="74">
        <f>P35</f>
        <v>67.6</v>
      </c>
      <c r="Q34" s="48" t="e">
        <f t="shared" si="3"/>
        <v>#REF!</v>
      </c>
      <c r="R34" s="49" t="e">
        <f t="shared" si="4"/>
        <v>#REF!</v>
      </c>
      <c r="S34" s="50" t="e">
        <f>L34/L70*100</f>
        <v>#REF!</v>
      </c>
      <c r="T34" s="46">
        <f>SUM(T36:T37)</f>
        <v>0</v>
      </c>
      <c r="U34" s="5" t="e">
        <f t="shared" si="5"/>
        <v>#DIV/0!</v>
      </c>
    </row>
    <row r="35" spans="1:21" ht="27" customHeight="1">
      <c r="A35" s="78" t="s">
        <v>37</v>
      </c>
      <c r="B35" s="66"/>
      <c r="C35" s="67">
        <v>900</v>
      </c>
      <c r="D35" s="67"/>
      <c r="E35" s="67">
        <v>508.2</v>
      </c>
      <c r="F35" s="68">
        <f>G35+H35+I35</f>
        <v>1315.6</v>
      </c>
      <c r="G35" s="67">
        <v>1315.6</v>
      </c>
      <c r="H35" s="67"/>
      <c r="I35" s="67"/>
      <c r="J35" s="67">
        <f>960.7+1500</f>
        <v>2460.7</v>
      </c>
      <c r="K35" s="67">
        <f>L35+M35+N35</f>
        <v>1440</v>
      </c>
      <c r="L35" s="67">
        <v>1440</v>
      </c>
      <c r="M35" s="67"/>
      <c r="N35" s="67"/>
      <c r="O35" s="66" t="s">
        <v>38</v>
      </c>
      <c r="P35" s="79">
        <v>67.6</v>
      </c>
      <c r="Q35" s="48"/>
      <c r="R35" s="49"/>
      <c r="S35" s="50"/>
      <c r="T35" s="46"/>
      <c r="U35" s="5"/>
    </row>
    <row r="36" spans="1:21" ht="15" customHeight="1" hidden="1">
      <c r="A36" s="56" t="s">
        <v>39</v>
      </c>
      <c r="B36" s="51" t="s">
        <v>40</v>
      </c>
      <c r="C36" s="53"/>
      <c r="D36" s="53"/>
      <c r="E36" s="53"/>
      <c r="F36" s="52">
        <f t="shared" si="1"/>
        <v>37.5</v>
      </c>
      <c r="G36" s="53">
        <v>12.5</v>
      </c>
      <c r="H36" s="53">
        <v>12.5</v>
      </c>
      <c r="I36" s="53">
        <v>12.5</v>
      </c>
      <c r="J36" s="53"/>
      <c r="K36" s="53">
        <f t="shared" si="2"/>
        <v>0</v>
      </c>
      <c r="L36" s="53"/>
      <c r="M36" s="53"/>
      <c r="N36" s="53"/>
      <c r="O36" s="51" t="s">
        <v>40</v>
      </c>
      <c r="P36" s="75">
        <f t="shared" si="6"/>
        <v>0</v>
      </c>
      <c r="Q36" s="48">
        <f t="shared" si="3"/>
        <v>0</v>
      </c>
      <c r="R36" s="49">
        <f t="shared" si="4"/>
        <v>0</v>
      </c>
      <c r="S36" s="55"/>
      <c r="T36" s="53"/>
      <c r="U36" s="5" t="e">
        <f t="shared" si="5"/>
        <v>#DIV/0!</v>
      </c>
    </row>
    <row r="37" spans="1:21" ht="23.25" customHeight="1" hidden="1">
      <c r="A37" s="56" t="s">
        <v>41</v>
      </c>
      <c r="B37" s="51" t="s">
        <v>42</v>
      </c>
      <c r="C37" s="53">
        <v>0</v>
      </c>
      <c r="D37" s="53"/>
      <c r="E37" s="53">
        <v>0</v>
      </c>
      <c r="F37" s="52">
        <f t="shared" si="1"/>
        <v>1500</v>
      </c>
      <c r="G37" s="53">
        <v>500</v>
      </c>
      <c r="H37" s="53">
        <v>500</v>
      </c>
      <c r="I37" s="53">
        <v>500</v>
      </c>
      <c r="J37" s="53"/>
      <c r="K37" s="53">
        <f t="shared" si="2"/>
        <v>0</v>
      </c>
      <c r="L37" s="53"/>
      <c r="M37" s="53"/>
      <c r="N37" s="53"/>
      <c r="O37" s="51" t="s">
        <v>42</v>
      </c>
      <c r="P37" s="75">
        <f t="shared" si="6"/>
        <v>0</v>
      </c>
      <c r="Q37" s="48">
        <f t="shared" si="3"/>
        <v>0</v>
      </c>
      <c r="R37" s="49">
        <f t="shared" si="4"/>
        <v>0</v>
      </c>
      <c r="S37" s="55"/>
      <c r="T37" s="53"/>
      <c r="U37" s="5" t="e">
        <f t="shared" si="5"/>
        <v>#DIV/0!</v>
      </c>
    </row>
    <row r="38" spans="1:21" ht="15" customHeight="1">
      <c r="A38" s="46" t="s">
        <v>43</v>
      </c>
      <c r="B38" s="45" t="s">
        <v>44</v>
      </c>
      <c r="C38" s="46">
        <f>SUM(C39:C39)</f>
        <v>2820</v>
      </c>
      <c r="D38" s="46">
        <f>SUM(D39:D39)</f>
        <v>0</v>
      </c>
      <c r="E38" s="46" t="e">
        <f>E39+#REF!+#REF!+#REF!+#REF!+#REF!</f>
        <v>#REF!</v>
      </c>
      <c r="F38" s="46" t="e">
        <f>F39+#REF!+#REF!+#REF!+#REF!+#REF!</f>
        <v>#REF!</v>
      </c>
      <c r="G38" s="46" t="e">
        <f>G39+#REF!+#REF!+#REF!+#REF!+#REF!</f>
        <v>#REF!</v>
      </c>
      <c r="H38" s="46" t="e">
        <f>H39+#REF!+#REF!+#REF!+#REF!+#REF!</f>
        <v>#REF!</v>
      </c>
      <c r="I38" s="46" t="e">
        <f>I39+#REF!+#REF!+#REF!+#REF!+#REF!</f>
        <v>#REF!</v>
      </c>
      <c r="J38" s="46" t="e">
        <f>J39+#REF!+#REF!+#REF!+#REF!+#REF!+#REF!</f>
        <v>#REF!</v>
      </c>
      <c r="K38" s="46" t="e">
        <f>K39+#REF!+#REF!+#REF!+#REF!+#REF!+#REF!</f>
        <v>#REF!</v>
      </c>
      <c r="L38" s="46" t="e">
        <f>L39+#REF!+#REF!+#REF!+#REF!+#REF!+#REF!</f>
        <v>#REF!</v>
      </c>
      <c r="M38" s="46" t="e">
        <f>M39+#REF!+#REF!+#REF!+#REF!+#REF!+#REF!</f>
        <v>#REF!</v>
      </c>
      <c r="N38" s="46" t="e">
        <f>N39+#REF!+#REF!+#REF!+#REF!+#REF!+#REF!</f>
        <v>#REF!</v>
      </c>
      <c r="O38" s="45"/>
      <c r="P38" s="74">
        <f>P43+P42</f>
        <v>13675.5</v>
      </c>
      <c r="Q38" s="48" t="e">
        <f t="shared" si="3"/>
        <v>#REF!</v>
      </c>
      <c r="R38" s="49" t="e">
        <f t="shared" si="4"/>
        <v>#REF!</v>
      </c>
      <c r="S38" s="50" t="e">
        <f>L38/L70*100</f>
        <v>#REF!</v>
      </c>
      <c r="T38" s="46" t="e">
        <f>T39+#REF!+#REF!+#REF!+#REF!+#REF!</f>
        <v>#REF!</v>
      </c>
      <c r="U38" s="5" t="e">
        <f t="shared" si="5"/>
        <v>#REF!</v>
      </c>
    </row>
    <row r="39" spans="1:21" ht="12" customHeight="1" hidden="1">
      <c r="A39" s="56" t="s">
        <v>45</v>
      </c>
      <c r="B39" s="51" t="s">
        <v>46</v>
      </c>
      <c r="C39" s="53">
        <v>2820</v>
      </c>
      <c r="D39" s="53"/>
      <c r="E39" s="53"/>
      <c r="F39" s="52">
        <f t="shared" si="1"/>
        <v>138</v>
      </c>
      <c r="G39" s="53">
        <v>138</v>
      </c>
      <c r="H39" s="53"/>
      <c r="I39" s="53"/>
      <c r="J39" s="53"/>
      <c r="K39" s="53">
        <f t="shared" si="2"/>
        <v>0</v>
      </c>
      <c r="L39" s="53"/>
      <c r="M39" s="53"/>
      <c r="N39" s="53"/>
      <c r="O39" s="51" t="s">
        <v>46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>
        <v>1880.3</v>
      </c>
      <c r="U39" s="5">
        <f t="shared" si="5"/>
        <v>0</v>
      </c>
    </row>
    <row r="40" spans="1:21" ht="0.75" customHeight="1">
      <c r="A40" s="56" t="s">
        <v>47</v>
      </c>
      <c r="B40" s="51"/>
      <c r="C40" s="53"/>
      <c r="D40" s="53"/>
      <c r="E40" s="53">
        <v>900</v>
      </c>
      <c r="F40" s="52">
        <f t="shared" si="1"/>
        <v>900</v>
      </c>
      <c r="G40" s="53">
        <v>900</v>
      </c>
      <c r="H40" s="53"/>
      <c r="I40" s="53"/>
      <c r="J40" s="53">
        <v>900</v>
      </c>
      <c r="K40" s="53">
        <f t="shared" si="2"/>
        <v>900</v>
      </c>
      <c r="L40" s="53">
        <v>900</v>
      </c>
      <c r="M40" s="53"/>
      <c r="N40" s="53"/>
      <c r="O40" s="51"/>
      <c r="P40" s="75"/>
      <c r="Q40" s="48">
        <f t="shared" si="3"/>
        <v>100</v>
      </c>
      <c r="R40" s="49">
        <f t="shared" si="4"/>
        <v>100</v>
      </c>
      <c r="S40" s="55"/>
      <c r="T40" s="53">
        <v>630</v>
      </c>
      <c r="U40" s="5">
        <f t="shared" si="5"/>
        <v>142.85714285714286</v>
      </c>
    </row>
    <row r="41" spans="1:21" ht="12.75" customHeight="1" hidden="1">
      <c r="A41" s="56" t="s">
        <v>48</v>
      </c>
      <c r="B41" s="51"/>
      <c r="C41" s="53"/>
      <c r="D41" s="53"/>
      <c r="E41" s="53">
        <v>3000</v>
      </c>
      <c r="F41" s="52">
        <f t="shared" si="1"/>
        <v>7000</v>
      </c>
      <c r="G41" s="53">
        <f>9000-2000</f>
        <v>7000</v>
      </c>
      <c r="H41" s="53"/>
      <c r="I41" s="53"/>
      <c r="J41" s="53">
        <v>20200</v>
      </c>
      <c r="K41" s="53">
        <f t="shared" si="2"/>
        <v>7000</v>
      </c>
      <c r="L41" s="53">
        <v>7000</v>
      </c>
      <c r="M41" s="53"/>
      <c r="N41" s="53"/>
      <c r="O41" s="51"/>
      <c r="P41" s="75">
        <f t="shared" si="6"/>
        <v>7000</v>
      </c>
      <c r="Q41" s="48">
        <f t="shared" si="3"/>
        <v>288.57142857142856</v>
      </c>
      <c r="R41" s="49">
        <f t="shared" si="4"/>
        <v>100</v>
      </c>
      <c r="S41" s="55"/>
      <c r="T41" s="53"/>
      <c r="U41" s="5"/>
    </row>
    <row r="42" spans="1:21" ht="16.5" customHeight="1">
      <c r="A42" s="56" t="s">
        <v>111</v>
      </c>
      <c r="B42" s="51"/>
      <c r="C42" s="53"/>
      <c r="D42" s="53"/>
      <c r="E42" s="53"/>
      <c r="F42" s="52"/>
      <c r="G42" s="53"/>
      <c r="H42" s="53"/>
      <c r="I42" s="53"/>
      <c r="J42" s="53"/>
      <c r="K42" s="53"/>
      <c r="L42" s="53"/>
      <c r="M42" s="53"/>
      <c r="N42" s="53"/>
      <c r="O42" s="51" t="s">
        <v>112</v>
      </c>
      <c r="P42" s="75">
        <v>12286.9</v>
      </c>
      <c r="Q42" s="48"/>
      <c r="R42" s="49"/>
      <c r="S42" s="55"/>
      <c r="T42" s="53"/>
      <c r="U42" s="5"/>
    </row>
    <row r="43" spans="1:21" ht="15" customHeight="1">
      <c r="A43" s="56" t="s">
        <v>103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104</v>
      </c>
      <c r="P43" s="75">
        <v>1388.6</v>
      </c>
      <c r="Q43" s="48"/>
      <c r="R43" s="49"/>
      <c r="S43" s="55"/>
      <c r="T43" s="53"/>
      <c r="U43" s="5"/>
    </row>
    <row r="44" spans="1:21" ht="13.5" customHeight="1">
      <c r="A44" s="46" t="s">
        <v>49</v>
      </c>
      <c r="B44" s="45" t="s">
        <v>50</v>
      </c>
      <c r="C44" s="46">
        <f aca="true" t="shared" si="7" ref="C44:N44">SUM(C45:C47)</f>
        <v>53545</v>
      </c>
      <c r="D44" s="46">
        <f t="shared" si="7"/>
        <v>-5700</v>
      </c>
      <c r="E44" s="46">
        <f t="shared" si="7"/>
        <v>129531.4</v>
      </c>
      <c r="F44" s="46">
        <f t="shared" si="7"/>
        <v>17579.9</v>
      </c>
      <c r="G44" s="46">
        <f t="shared" si="7"/>
        <v>16579.9</v>
      </c>
      <c r="H44" s="46">
        <f t="shared" si="7"/>
        <v>1000</v>
      </c>
      <c r="I44" s="46">
        <f t="shared" si="7"/>
        <v>0</v>
      </c>
      <c r="J44" s="46">
        <f t="shared" si="7"/>
        <v>48660.3</v>
      </c>
      <c r="K44" s="46">
        <f t="shared" si="7"/>
        <v>24705</v>
      </c>
      <c r="L44" s="46">
        <f t="shared" si="7"/>
        <v>18239</v>
      </c>
      <c r="M44" s="46">
        <f t="shared" si="7"/>
        <v>6466</v>
      </c>
      <c r="N44" s="46">
        <f t="shared" si="7"/>
        <v>0</v>
      </c>
      <c r="O44" s="45"/>
      <c r="P44" s="74">
        <f>P45+P46+P47</f>
        <v>32928.4</v>
      </c>
      <c r="Q44" s="48">
        <f t="shared" si="3"/>
        <v>293.4897074168119</v>
      </c>
      <c r="R44" s="49">
        <f t="shared" si="4"/>
        <v>110.00669485340681</v>
      </c>
      <c r="S44" s="50" t="e">
        <f>L44/L70*100</f>
        <v>#REF!</v>
      </c>
      <c r="T44" s="46">
        <f>SUM(T45:T47)</f>
        <v>109630.5</v>
      </c>
      <c r="U44" s="5">
        <f t="shared" si="5"/>
        <v>16.63679359302384</v>
      </c>
    </row>
    <row r="45" spans="1:21" ht="15">
      <c r="A45" s="56" t="s">
        <v>51</v>
      </c>
      <c r="B45" s="51"/>
      <c r="C45" s="53">
        <v>0</v>
      </c>
      <c r="D45" s="53"/>
      <c r="E45" s="53">
        <v>2500</v>
      </c>
      <c r="F45" s="52">
        <f t="shared" si="1"/>
        <v>8584.099999999999</v>
      </c>
      <c r="G45" s="53">
        <f>32888.5-19806.2-4498.2</f>
        <v>8584.099999999999</v>
      </c>
      <c r="H45" s="53"/>
      <c r="I45" s="53"/>
      <c r="J45" s="53">
        <v>10000</v>
      </c>
      <c r="K45" s="53">
        <f t="shared" si="2"/>
        <v>16466</v>
      </c>
      <c r="L45" s="53">
        <v>10000</v>
      </c>
      <c r="M45" s="53">
        <v>6466</v>
      </c>
      <c r="N45" s="53"/>
      <c r="O45" s="51" t="s">
        <v>52</v>
      </c>
      <c r="P45" s="75">
        <v>22329.1</v>
      </c>
      <c r="Q45" s="48">
        <f t="shared" si="3"/>
        <v>116.49444903950328</v>
      </c>
      <c r="R45" s="49">
        <f t="shared" si="4"/>
        <v>116.49444903950328</v>
      </c>
      <c r="S45" s="55"/>
      <c r="T45" s="53">
        <v>6400</v>
      </c>
      <c r="U45" s="5"/>
    </row>
    <row r="46" spans="1:21" ht="15">
      <c r="A46" s="56" t="s">
        <v>53</v>
      </c>
      <c r="B46" s="51"/>
      <c r="C46" s="53">
        <v>53545</v>
      </c>
      <c r="D46" s="53">
        <v>-5700</v>
      </c>
      <c r="E46" s="53">
        <v>127031.4</v>
      </c>
      <c r="F46" s="52">
        <f t="shared" si="1"/>
        <v>8995.800000000003</v>
      </c>
      <c r="G46" s="53">
        <f>100242.1-95206.8+2960.5</f>
        <v>7995.800000000003</v>
      </c>
      <c r="H46" s="53">
        <v>1000</v>
      </c>
      <c r="I46" s="53"/>
      <c r="J46" s="53">
        <f>854.5+445.8</f>
        <v>1300.3</v>
      </c>
      <c r="K46" s="53">
        <f t="shared" si="2"/>
        <v>0</v>
      </c>
      <c r="L46" s="53"/>
      <c r="M46" s="53"/>
      <c r="N46" s="53"/>
      <c r="O46" s="51" t="s">
        <v>54</v>
      </c>
      <c r="P46" s="75">
        <v>623.4</v>
      </c>
      <c r="Q46" s="48">
        <f t="shared" si="3"/>
        <v>16.26228770104304</v>
      </c>
      <c r="R46" s="49">
        <f t="shared" si="4"/>
        <v>0</v>
      </c>
      <c r="S46" s="55"/>
      <c r="T46" s="53">
        <v>103230.5</v>
      </c>
      <c r="U46" s="5">
        <f t="shared" si="5"/>
        <v>0</v>
      </c>
    </row>
    <row r="47" spans="1:21" ht="15">
      <c r="A47" s="56" t="s">
        <v>102</v>
      </c>
      <c r="B47" s="51"/>
      <c r="C47" s="53"/>
      <c r="D47" s="53"/>
      <c r="E47" s="53"/>
      <c r="F47" s="52">
        <f t="shared" si="1"/>
        <v>0</v>
      </c>
      <c r="G47" s="53"/>
      <c r="H47" s="53"/>
      <c r="I47" s="53"/>
      <c r="J47" s="53">
        <v>37360</v>
      </c>
      <c r="K47" s="53">
        <f t="shared" si="2"/>
        <v>8239</v>
      </c>
      <c r="L47" s="53">
        <v>8239</v>
      </c>
      <c r="M47" s="53"/>
      <c r="N47" s="53"/>
      <c r="O47" s="51" t="s">
        <v>55</v>
      </c>
      <c r="P47" s="75">
        <v>9975.9</v>
      </c>
      <c r="Q47" s="48"/>
      <c r="R47" s="49"/>
      <c r="S47" s="55"/>
      <c r="T47" s="53"/>
      <c r="U47" s="5"/>
    </row>
    <row r="48" spans="1:21" ht="12.75" customHeight="1" hidden="1">
      <c r="A48" s="56" t="s">
        <v>56</v>
      </c>
      <c r="B48" s="51"/>
      <c r="C48" s="53"/>
      <c r="D48" s="53"/>
      <c r="E48" s="53">
        <v>45600</v>
      </c>
      <c r="F48" s="52">
        <f t="shared" si="1"/>
        <v>62143.5</v>
      </c>
      <c r="G48" s="56">
        <f>64227-2590+506.5</f>
        <v>62143.5</v>
      </c>
      <c r="H48" s="53"/>
      <c r="I48" s="53"/>
      <c r="J48" s="53">
        <v>224152.9</v>
      </c>
      <c r="K48" s="53">
        <f t="shared" si="2"/>
        <v>68280</v>
      </c>
      <c r="L48" s="53">
        <v>68280</v>
      </c>
      <c r="M48" s="53"/>
      <c r="N48" s="53"/>
      <c r="O48" s="51"/>
      <c r="P48" s="75">
        <f t="shared" si="6"/>
        <v>68280</v>
      </c>
      <c r="Q48" s="48">
        <f t="shared" si="3"/>
        <v>360.7020846910779</v>
      </c>
      <c r="R48" s="49">
        <f t="shared" si="4"/>
        <v>109.87472543387481</v>
      </c>
      <c r="S48" s="55"/>
      <c r="T48" s="53">
        <v>3635.7</v>
      </c>
      <c r="U48" s="5">
        <f t="shared" si="5"/>
        <v>1878.0427428005612</v>
      </c>
    </row>
    <row r="49" spans="1:21" ht="12.75" customHeight="1" hidden="1">
      <c r="A49" s="56" t="s">
        <v>57</v>
      </c>
      <c r="B49" s="51"/>
      <c r="C49" s="53"/>
      <c r="D49" s="53"/>
      <c r="E49" s="53"/>
      <c r="F49" s="52">
        <f t="shared" si="1"/>
        <v>1033</v>
      </c>
      <c r="G49" s="53">
        <v>1033</v>
      </c>
      <c r="H49" s="53"/>
      <c r="I49" s="53"/>
      <c r="J49" s="53"/>
      <c r="K49" s="53">
        <f t="shared" si="2"/>
        <v>0</v>
      </c>
      <c r="L49" s="53"/>
      <c r="M49" s="53"/>
      <c r="N49" s="53"/>
      <c r="O49" s="51"/>
      <c r="P49" s="75">
        <f t="shared" si="6"/>
        <v>0</v>
      </c>
      <c r="Q49" s="48">
        <f t="shared" si="3"/>
        <v>0</v>
      </c>
      <c r="R49" s="49">
        <f t="shared" si="4"/>
        <v>0</v>
      </c>
      <c r="S49" s="55"/>
      <c r="T49" s="53"/>
      <c r="U49" s="5" t="e">
        <f t="shared" si="5"/>
        <v>#DIV/0!</v>
      </c>
    </row>
    <row r="50" spans="1:21" ht="11.25" customHeight="1" hidden="1">
      <c r="A50" s="56" t="s">
        <v>58</v>
      </c>
      <c r="B50" s="51"/>
      <c r="C50" s="53"/>
      <c r="D50" s="53"/>
      <c r="E50" s="53"/>
      <c r="F50" s="52">
        <f t="shared" si="1"/>
        <v>32300</v>
      </c>
      <c r="G50" s="53"/>
      <c r="H50" s="53">
        <v>32300</v>
      </c>
      <c r="I50" s="53"/>
      <c r="J50" s="53"/>
      <c r="K50" s="53">
        <f t="shared" si="2"/>
        <v>0</v>
      </c>
      <c r="L50" s="53"/>
      <c r="M50" s="53"/>
      <c r="N50" s="53"/>
      <c r="O50" s="51"/>
      <c r="P50" s="75">
        <f t="shared" si="6"/>
        <v>0</v>
      </c>
      <c r="Q50" s="48"/>
      <c r="R50" s="49"/>
      <c r="S50" s="55"/>
      <c r="T50" s="53">
        <v>4052.8</v>
      </c>
      <c r="U50" s="5"/>
    </row>
    <row r="51" spans="1:21" ht="13.5" customHeight="1" hidden="1">
      <c r="A51" s="56" t="s">
        <v>59</v>
      </c>
      <c r="B51" s="51"/>
      <c r="C51" s="53"/>
      <c r="D51" s="53"/>
      <c r="E51" s="53">
        <v>12632.8</v>
      </c>
      <c r="F51" s="52">
        <f t="shared" si="1"/>
        <v>11690</v>
      </c>
      <c r="G51" s="53">
        <v>11690</v>
      </c>
      <c r="H51" s="53"/>
      <c r="I51" s="53"/>
      <c r="J51" s="53">
        <v>14151.4</v>
      </c>
      <c r="K51" s="53">
        <f t="shared" si="2"/>
        <v>12668</v>
      </c>
      <c r="L51" s="53">
        <v>12668</v>
      </c>
      <c r="M51" s="53"/>
      <c r="N51" s="53"/>
      <c r="O51" s="51"/>
      <c r="P51" s="75">
        <f t="shared" si="6"/>
        <v>12668</v>
      </c>
      <c r="Q51" s="48">
        <f t="shared" si="3"/>
        <v>121.05560307955517</v>
      </c>
      <c r="R51" s="49">
        <f t="shared" si="4"/>
        <v>108.366124893071</v>
      </c>
      <c r="S51" s="55"/>
      <c r="T51" s="53">
        <v>6679.7</v>
      </c>
      <c r="U51" s="5">
        <f t="shared" si="5"/>
        <v>189.64923574412026</v>
      </c>
    </row>
    <row r="52" spans="1:21" ht="14.25" customHeight="1">
      <c r="A52" s="46" t="s">
        <v>60</v>
      </c>
      <c r="B52" s="45" t="s">
        <v>61</v>
      </c>
      <c r="C52" s="46">
        <f aca="true" t="shared" si="8" ref="C52:N52">SUM(C53:C55)</f>
        <v>3320</v>
      </c>
      <c r="D52" s="46">
        <f t="shared" si="8"/>
        <v>0</v>
      </c>
      <c r="E52" s="46">
        <f t="shared" si="8"/>
        <v>13350</v>
      </c>
      <c r="F52" s="46">
        <f t="shared" si="8"/>
        <v>76605.8</v>
      </c>
      <c r="G52" s="46">
        <f t="shared" si="8"/>
        <v>54218.1</v>
      </c>
      <c r="H52" s="46">
        <f t="shared" si="8"/>
        <v>1557.2</v>
      </c>
      <c r="I52" s="46">
        <f t="shared" si="8"/>
        <v>20830.5</v>
      </c>
      <c r="J52" s="46">
        <f t="shared" si="8"/>
        <v>79701</v>
      </c>
      <c r="K52" s="46">
        <f t="shared" si="8"/>
        <v>82642.7</v>
      </c>
      <c r="L52" s="46">
        <f t="shared" si="8"/>
        <v>66880</v>
      </c>
      <c r="M52" s="46">
        <f t="shared" si="8"/>
        <v>650</v>
      </c>
      <c r="N52" s="46">
        <f t="shared" si="8"/>
        <v>15112.7</v>
      </c>
      <c r="O52" s="45"/>
      <c r="P52" s="74">
        <f>P54</f>
        <v>676.4</v>
      </c>
      <c r="Q52" s="48">
        <f t="shared" si="3"/>
        <v>147.0007248501884</v>
      </c>
      <c r="R52" s="49">
        <f t="shared" si="4"/>
        <v>123.3536402050238</v>
      </c>
      <c r="S52" s="50" t="e">
        <f>L52/L70*100</f>
        <v>#REF!</v>
      </c>
      <c r="T52" s="46">
        <f>SUM(T53:T55)</f>
        <v>12560</v>
      </c>
      <c r="U52" s="5">
        <f t="shared" si="5"/>
        <v>532.484076433121</v>
      </c>
    </row>
    <row r="53" spans="1:21" ht="15" customHeight="1" hidden="1">
      <c r="A53" s="56" t="s">
        <v>62</v>
      </c>
      <c r="B53" s="51"/>
      <c r="C53" s="53"/>
      <c r="D53" s="53"/>
      <c r="E53" s="53"/>
      <c r="F53" s="52">
        <f t="shared" si="1"/>
        <v>55530.799999999996</v>
      </c>
      <c r="G53" s="53">
        <v>49348.1</v>
      </c>
      <c r="H53" s="53"/>
      <c r="I53" s="53">
        <v>6182.7</v>
      </c>
      <c r="J53" s="53">
        <v>70971</v>
      </c>
      <c r="K53" s="53">
        <f>L53+M53+N53</f>
        <v>66412.7</v>
      </c>
      <c r="L53" s="53">
        <v>60600</v>
      </c>
      <c r="M53" s="53"/>
      <c r="N53" s="53">
        <v>5812.7</v>
      </c>
      <c r="O53" s="51"/>
      <c r="P53" s="75">
        <f t="shared" si="6"/>
        <v>66412.7</v>
      </c>
      <c r="Q53" s="48">
        <f t="shared" si="3"/>
        <v>143.81708718268789</v>
      </c>
      <c r="R53" s="49"/>
      <c r="S53" s="55"/>
      <c r="T53" s="53"/>
      <c r="U53" s="5"/>
    </row>
    <row r="54" spans="1:21" ht="14.25" customHeight="1">
      <c r="A54" s="56" t="s">
        <v>63</v>
      </c>
      <c r="B54" s="51"/>
      <c r="C54" s="53">
        <v>3320</v>
      </c>
      <c r="D54" s="53"/>
      <c r="E54" s="53">
        <v>13350</v>
      </c>
      <c r="F54" s="52">
        <f t="shared" si="1"/>
        <v>18884.4</v>
      </c>
      <c r="G54" s="53">
        <f>4600+170+100-2190.6</f>
        <v>2679.4</v>
      </c>
      <c r="H54" s="53">
        <v>1557.2</v>
      </c>
      <c r="I54" s="53">
        <f>15244.9-597.1</f>
        <v>14647.8</v>
      </c>
      <c r="J54" s="53">
        <v>4580</v>
      </c>
      <c r="K54" s="53">
        <f t="shared" si="2"/>
        <v>14030</v>
      </c>
      <c r="L54" s="53">
        <v>4080</v>
      </c>
      <c r="M54" s="53">
        <v>650</v>
      </c>
      <c r="N54" s="53">
        <v>9300</v>
      </c>
      <c r="O54" s="51" t="s">
        <v>64</v>
      </c>
      <c r="P54" s="75">
        <v>676.4</v>
      </c>
      <c r="Q54" s="48">
        <f t="shared" si="3"/>
        <v>170.93379114727176</v>
      </c>
      <c r="R54" s="49">
        <f t="shared" si="4"/>
        <v>152.27289691722027</v>
      </c>
      <c r="S54" s="55"/>
      <c r="T54" s="53">
        <v>12560</v>
      </c>
      <c r="U54" s="5">
        <f t="shared" si="5"/>
        <v>32.48407643312102</v>
      </c>
    </row>
    <row r="55" spans="1:21" ht="15" customHeight="1" hidden="1">
      <c r="A55" s="78" t="s">
        <v>65</v>
      </c>
      <c r="B55" s="66"/>
      <c r="C55" s="67"/>
      <c r="D55" s="67"/>
      <c r="E55" s="67"/>
      <c r="F55" s="68">
        <f t="shared" si="1"/>
        <v>2190.6</v>
      </c>
      <c r="G55" s="67">
        <v>2190.6</v>
      </c>
      <c r="H55" s="67"/>
      <c r="I55" s="67"/>
      <c r="J55" s="67">
        <v>4150</v>
      </c>
      <c r="K55" s="67">
        <f t="shared" si="2"/>
        <v>2200</v>
      </c>
      <c r="L55" s="67">
        <v>2200</v>
      </c>
      <c r="M55" s="67"/>
      <c r="N55" s="67"/>
      <c r="O55" s="66"/>
      <c r="P55" s="79">
        <f t="shared" si="6"/>
        <v>2200</v>
      </c>
      <c r="Q55" s="48">
        <f t="shared" si="3"/>
        <v>189.44581393225602</v>
      </c>
      <c r="R55" s="49">
        <f t="shared" si="4"/>
        <v>100.429106180955</v>
      </c>
      <c r="S55" s="55"/>
      <c r="T55" s="53"/>
      <c r="U55" s="5"/>
    </row>
    <row r="56" spans="1:21" ht="0.75" customHeight="1">
      <c r="A56" s="56" t="s">
        <v>66</v>
      </c>
      <c r="B56" s="51"/>
      <c r="C56" s="53"/>
      <c r="D56" s="53"/>
      <c r="E56" s="53">
        <v>20082.2</v>
      </c>
      <c r="F56" s="52">
        <f t="shared" si="1"/>
        <v>17974.6</v>
      </c>
      <c r="G56" s="53">
        <f>17103.1+10.6+179.4</f>
        <v>17293.1</v>
      </c>
      <c r="H56" s="53"/>
      <c r="I56" s="53">
        <v>681.5</v>
      </c>
      <c r="J56" s="53">
        <v>23991.8</v>
      </c>
      <c r="K56" s="53">
        <f t="shared" si="2"/>
        <v>20317</v>
      </c>
      <c r="L56" s="53">
        <v>20317</v>
      </c>
      <c r="M56" s="53"/>
      <c r="N56" s="53"/>
      <c r="O56" s="51"/>
      <c r="P56" s="75">
        <f t="shared" si="6"/>
        <v>20317</v>
      </c>
      <c r="Q56" s="48">
        <f t="shared" si="3"/>
        <v>138.7362589703408</v>
      </c>
      <c r="R56" s="49">
        <f t="shared" si="4"/>
        <v>117.48616500222633</v>
      </c>
      <c r="S56" s="55"/>
      <c r="T56" s="53">
        <v>9658.6</v>
      </c>
      <c r="U56" s="5">
        <f t="shared" si="5"/>
        <v>210.35139668274905</v>
      </c>
    </row>
    <row r="57" spans="1:21" ht="13.5" customHeight="1" hidden="1">
      <c r="A57" s="56" t="s">
        <v>67</v>
      </c>
      <c r="B57" s="51"/>
      <c r="C57" s="53"/>
      <c r="D57" s="53"/>
      <c r="E57" s="53">
        <v>11179.7</v>
      </c>
      <c r="F57" s="52">
        <f t="shared" si="1"/>
        <v>11179.7</v>
      </c>
      <c r="G57" s="53">
        <v>11179.7</v>
      </c>
      <c r="H57" s="53"/>
      <c r="I57" s="53"/>
      <c r="J57" s="53">
        <v>13681.7</v>
      </c>
      <c r="K57" s="53">
        <f t="shared" si="2"/>
        <v>13032</v>
      </c>
      <c r="L57" s="53">
        <v>13032</v>
      </c>
      <c r="M57" s="53"/>
      <c r="N57" s="53"/>
      <c r="O57" s="51"/>
      <c r="P57" s="75">
        <f t="shared" si="6"/>
        <v>13032</v>
      </c>
      <c r="Q57" s="48">
        <f t="shared" si="3"/>
        <v>122.37984919094428</v>
      </c>
      <c r="R57" s="49">
        <f t="shared" si="4"/>
        <v>116.5684231240552</v>
      </c>
      <c r="S57" s="55"/>
      <c r="T57" s="53">
        <v>7258.2</v>
      </c>
      <c r="U57" s="5">
        <f t="shared" si="5"/>
        <v>179.5486484252294</v>
      </c>
    </row>
    <row r="58" spans="1:21" ht="11.25" customHeight="1" hidden="1">
      <c r="A58" s="81" t="s">
        <v>68</v>
      </c>
      <c r="B58" s="62"/>
      <c r="C58" s="63"/>
      <c r="D58" s="63"/>
      <c r="E58" s="63"/>
      <c r="F58" s="64">
        <f t="shared" si="1"/>
        <v>0</v>
      </c>
      <c r="G58" s="63"/>
      <c r="H58" s="63"/>
      <c r="I58" s="63"/>
      <c r="J58" s="63"/>
      <c r="K58" s="63">
        <f t="shared" si="2"/>
        <v>0</v>
      </c>
      <c r="L58" s="63"/>
      <c r="M58" s="63"/>
      <c r="N58" s="63"/>
      <c r="O58" s="62"/>
      <c r="P58" s="82">
        <f t="shared" si="6"/>
        <v>0</v>
      </c>
      <c r="Q58" s="48"/>
      <c r="R58" s="49"/>
      <c r="S58" s="55"/>
      <c r="T58" s="53">
        <v>59619.5</v>
      </c>
      <c r="U58" s="5">
        <f t="shared" si="5"/>
        <v>0</v>
      </c>
    </row>
    <row r="59" spans="1:21" ht="17.25" customHeight="1">
      <c r="A59" s="83" t="s">
        <v>69</v>
      </c>
      <c r="B59" s="45" t="s">
        <v>70</v>
      </c>
      <c r="C59" s="84">
        <f>SUM(C60:C62)</f>
        <v>4478</v>
      </c>
      <c r="D59" s="84">
        <f>SUM(D60:D62)</f>
        <v>0</v>
      </c>
      <c r="E59" s="84">
        <f>SUM(E60:E62)</f>
        <v>5358.2</v>
      </c>
      <c r="F59" s="84">
        <f aca="true" t="shared" si="9" ref="F59:N59">SUM(F60:F63)</f>
        <v>9716.8</v>
      </c>
      <c r="G59" s="84">
        <f t="shared" si="9"/>
        <v>7876.799999999999</v>
      </c>
      <c r="H59" s="84">
        <f t="shared" si="9"/>
        <v>1840</v>
      </c>
      <c r="I59" s="84">
        <f t="shared" si="9"/>
        <v>0</v>
      </c>
      <c r="J59" s="84">
        <f t="shared" si="9"/>
        <v>10772.8</v>
      </c>
      <c r="K59" s="84">
        <f t="shared" si="9"/>
        <v>8669.3</v>
      </c>
      <c r="L59" s="84">
        <f t="shared" si="9"/>
        <v>8340</v>
      </c>
      <c r="M59" s="84">
        <f t="shared" si="9"/>
        <v>329.3</v>
      </c>
      <c r="N59" s="84">
        <f t="shared" si="9"/>
        <v>0</v>
      </c>
      <c r="O59" s="45"/>
      <c r="P59" s="85">
        <f>P60</f>
        <v>33171.4</v>
      </c>
      <c r="Q59" s="48">
        <f t="shared" si="3"/>
        <v>136.76619947186674</v>
      </c>
      <c r="R59" s="49">
        <f t="shared" si="4"/>
        <v>105.8805606337599</v>
      </c>
      <c r="S59" s="57" t="e">
        <f>L59/L70*100</f>
        <v>#REF!</v>
      </c>
      <c r="T59" s="46">
        <f>SUM(T60:T63)</f>
        <v>4836.4</v>
      </c>
      <c r="U59" s="5">
        <f t="shared" si="5"/>
        <v>172.44231246381608</v>
      </c>
    </row>
    <row r="60" spans="1:21" ht="15">
      <c r="A60" s="78" t="s">
        <v>96</v>
      </c>
      <c r="B60" s="66"/>
      <c r="C60" s="67">
        <v>4478</v>
      </c>
      <c r="D60" s="67"/>
      <c r="E60" s="67">
        <v>5358.2</v>
      </c>
      <c r="F60" s="68">
        <f t="shared" si="1"/>
        <v>3072.6</v>
      </c>
      <c r="G60" s="67">
        <v>3072.6</v>
      </c>
      <c r="H60" s="67"/>
      <c r="I60" s="67"/>
      <c r="J60" s="67">
        <f>3106.5</f>
        <v>3106.5</v>
      </c>
      <c r="K60" s="67">
        <f t="shared" si="2"/>
        <v>2700</v>
      </c>
      <c r="L60" s="67">
        <v>2700</v>
      </c>
      <c r="M60" s="67"/>
      <c r="N60" s="67"/>
      <c r="O60" s="66" t="s">
        <v>71</v>
      </c>
      <c r="P60" s="79">
        <v>33171.4</v>
      </c>
      <c r="Q60" s="48">
        <f t="shared" si="3"/>
        <v>101.10330013669207</v>
      </c>
      <c r="R60" s="49">
        <f t="shared" si="4"/>
        <v>87.87346221441125</v>
      </c>
      <c r="S60" s="55"/>
      <c r="T60" s="53">
        <v>3955.2</v>
      </c>
      <c r="U60" s="5">
        <f t="shared" si="5"/>
        <v>68.26456310679612</v>
      </c>
    </row>
    <row r="61" spans="1:21" ht="14.25" customHeight="1" hidden="1">
      <c r="A61" s="56" t="s">
        <v>94</v>
      </c>
      <c r="B61" s="51"/>
      <c r="C61" s="53"/>
      <c r="D61" s="53"/>
      <c r="E61" s="53"/>
      <c r="F61" s="52">
        <f t="shared" si="1"/>
        <v>4268.2</v>
      </c>
      <c r="G61" s="53">
        <v>4268.2</v>
      </c>
      <c r="H61" s="53"/>
      <c r="I61" s="53"/>
      <c r="J61" s="53">
        <v>6666.3</v>
      </c>
      <c r="K61" s="53">
        <f t="shared" si="2"/>
        <v>5169.3</v>
      </c>
      <c r="L61" s="53">
        <v>4840</v>
      </c>
      <c r="M61" s="53">
        <v>329.3</v>
      </c>
      <c r="N61" s="53"/>
      <c r="O61" s="51"/>
      <c r="P61" s="75">
        <f t="shared" si="6"/>
        <v>5169.3</v>
      </c>
      <c r="Q61" s="48">
        <f t="shared" si="3"/>
        <v>156.18527716601847</v>
      </c>
      <c r="R61" s="49"/>
      <c r="S61" s="55"/>
      <c r="T61" s="53"/>
      <c r="U61" s="5"/>
    </row>
    <row r="62" spans="1:21" ht="12" customHeight="1" hidden="1">
      <c r="A62" s="56" t="s">
        <v>95</v>
      </c>
      <c r="B62" s="51"/>
      <c r="C62" s="53"/>
      <c r="D62" s="53"/>
      <c r="E62" s="53"/>
      <c r="F62" s="52">
        <f t="shared" si="1"/>
        <v>536</v>
      </c>
      <c r="G62" s="53">
        <v>536</v>
      </c>
      <c r="H62" s="53"/>
      <c r="I62" s="53"/>
      <c r="J62" s="53">
        <v>1000</v>
      </c>
      <c r="K62" s="53">
        <f t="shared" si="2"/>
        <v>800</v>
      </c>
      <c r="L62" s="53">
        <v>800</v>
      </c>
      <c r="M62" s="53"/>
      <c r="N62" s="53"/>
      <c r="O62" s="51"/>
      <c r="P62" s="75">
        <f t="shared" si="6"/>
        <v>800</v>
      </c>
      <c r="Q62" s="48">
        <f t="shared" si="3"/>
        <v>186.56716417910448</v>
      </c>
      <c r="R62" s="49"/>
      <c r="S62" s="55"/>
      <c r="T62" s="53"/>
      <c r="U62" s="5"/>
    </row>
    <row r="63" spans="1:21" ht="21.75" customHeight="1" hidden="1">
      <c r="A63" s="56" t="s">
        <v>73</v>
      </c>
      <c r="B63" s="51" t="s">
        <v>72</v>
      </c>
      <c r="C63" s="53"/>
      <c r="D63" s="53"/>
      <c r="E63" s="53"/>
      <c r="F63" s="52">
        <f t="shared" si="1"/>
        <v>1840</v>
      </c>
      <c r="G63" s="53"/>
      <c r="H63" s="53">
        <v>1840</v>
      </c>
      <c r="I63" s="53"/>
      <c r="J63" s="53"/>
      <c r="K63" s="53">
        <f t="shared" si="2"/>
        <v>0</v>
      </c>
      <c r="L63" s="53"/>
      <c r="M63" s="53"/>
      <c r="N63" s="53"/>
      <c r="O63" s="51" t="s">
        <v>72</v>
      </c>
      <c r="P63" s="75">
        <f>L63+M63+N63</f>
        <v>0</v>
      </c>
      <c r="Q63" s="48"/>
      <c r="R63" s="49"/>
      <c r="S63" s="55"/>
      <c r="T63" s="53">
        <v>881.2</v>
      </c>
      <c r="U63" s="5">
        <f>L63/T63*100</f>
        <v>0</v>
      </c>
    </row>
    <row r="64" spans="1:21" ht="16.5" customHeight="1" hidden="1">
      <c r="A64" s="56" t="s">
        <v>75</v>
      </c>
      <c r="B64" s="51" t="s">
        <v>76</v>
      </c>
      <c r="C64" s="53"/>
      <c r="D64" s="53"/>
      <c r="E64" s="53"/>
      <c r="F64" s="52">
        <f aca="true" t="shared" si="10" ref="F64:F69">G64+H64+I64</f>
        <v>0</v>
      </c>
      <c r="G64" s="53"/>
      <c r="H64" s="53"/>
      <c r="I64" s="53"/>
      <c r="J64" s="53"/>
      <c r="K64" s="53"/>
      <c r="L64" s="53"/>
      <c r="M64" s="53"/>
      <c r="N64" s="53"/>
      <c r="O64" s="51" t="s">
        <v>76</v>
      </c>
      <c r="P64" s="75">
        <f>L64+M64+N64</f>
        <v>0</v>
      </c>
      <c r="Q64" s="48" t="e">
        <f aca="true" t="shared" si="11" ref="Q64:Q70">J64/G64*100</f>
        <v>#DIV/0!</v>
      </c>
      <c r="R64" s="49"/>
      <c r="S64" s="55"/>
      <c r="T64" s="53"/>
      <c r="U64" s="5"/>
    </row>
    <row r="65" spans="1:21" ht="24" customHeight="1" hidden="1">
      <c r="A65" s="56" t="s">
        <v>77</v>
      </c>
      <c r="B65" s="51" t="s">
        <v>78</v>
      </c>
      <c r="C65" s="53"/>
      <c r="D65" s="53"/>
      <c r="E65" s="53">
        <v>4600</v>
      </c>
      <c r="F65" s="52">
        <f t="shared" si="10"/>
        <v>7600</v>
      </c>
      <c r="G65" s="53">
        <v>7600</v>
      </c>
      <c r="H65" s="53"/>
      <c r="I65" s="53"/>
      <c r="J65" s="53">
        <v>5257</v>
      </c>
      <c r="K65" s="53">
        <f>L65+M65+N65</f>
        <v>5200</v>
      </c>
      <c r="L65" s="53">
        <f>4600+600</f>
        <v>5200</v>
      </c>
      <c r="M65" s="53"/>
      <c r="N65" s="53"/>
      <c r="O65" s="51" t="s">
        <v>78</v>
      </c>
      <c r="P65" s="75">
        <f>L65+M65+N65</f>
        <v>5200</v>
      </c>
      <c r="Q65" s="48">
        <f t="shared" si="11"/>
        <v>69.17105263157895</v>
      </c>
      <c r="R65" s="49">
        <f>L65/G65*100</f>
        <v>68.42105263157895</v>
      </c>
      <c r="S65" s="55"/>
      <c r="T65" s="53">
        <v>3408.6</v>
      </c>
      <c r="U65" s="5">
        <f>L65/T65*100</f>
        <v>152.55530129672005</v>
      </c>
    </row>
    <row r="66" spans="1:21" ht="15.75" customHeight="1">
      <c r="A66" s="46" t="s">
        <v>74</v>
      </c>
      <c r="B66" s="45" t="s">
        <v>107</v>
      </c>
      <c r="C66" s="46"/>
      <c r="D66" s="46"/>
      <c r="E66" s="46"/>
      <c r="F66" s="47"/>
      <c r="G66" s="46"/>
      <c r="H66" s="46"/>
      <c r="I66" s="46"/>
      <c r="J66" s="46"/>
      <c r="K66" s="46"/>
      <c r="L66" s="46"/>
      <c r="M66" s="46"/>
      <c r="N66" s="46"/>
      <c r="O66" s="45"/>
      <c r="P66" s="74">
        <f>P67</f>
        <v>1571.6</v>
      </c>
      <c r="Q66" s="48"/>
      <c r="R66" s="49"/>
      <c r="S66" s="55"/>
      <c r="T66" s="53"/>
      <c r="U66" s="5"/>
    </row>
    <row r="67" spans="1:21" ht="14.25" customHeight="1">
      <c r="A67" s="56" t="s">
        <v>110</v>
      </c>
      <c r="B67" s="51"/>
      <c r="C67" s="53"/>
      <c r="D67" s="53"/>
      <c r="E67" s="53"/>
      <c r="F67" s="52"/>
      <c r="G67" s="53"/>
      <c r="H67" s="53"/>
      <c r="I67" s="53"/>
      <c r="J67" s="53"/>
      <c r="K67" s="53"/>
      <c r="L67" s="53"/>
      <c r="M67" s="53"/>
      <c r="N67" s="53"/>
      <c r="O67" s="51" t="s">
        <v>80</v>
      </c>
      <c r="P67" s="75">
        <v>1571.6</v>
      </c>
      <c r="Q67" s="48"/>
      <c r="R67" s="49"/>
      <c r="S67" s="55"/>
      <c r="T67" s="53"/>
      <c r="U67" s="5"/>
    </row>
    <row r="68" spans="1:21" ht="1.5" customHeight="1" hidden="1">
      <c r="A68" s="56" t="s">
        <v>79</v>
      </c>
      <c r="B68" s="51"/>
      <c r="C68" s="53"/>
      <c r="D68" s="53"/>
      <c r="E68" s="53"/>
      <c r="F68" s="52">
        <f t="shared" si="10"/>
        <v>0</v>
      </c>
      <c r="G68" s="53"/>
      <c r="H68" s="53"/>
      <c r="I68" s="53"/>
      <c r="J68" s="53"/>
      <c r="K68" s="53"/>
      <c r="L68" s="53"/>
      <c r="M68" s="53"/>
      <c r="N68" s="53"/>
      <c r="O68" s="51" t="s">
        <v>80</v>
      </c>
      <c r="P68" s="75">
        <f>L68+M68+N68</f>
        <v>0</v>
      </c>
      <c r="Q68" s="48"/>
      <c r="R68" s="49"/>
      <c r="S68" s="58"/>
      <c r="T68" s="53"/>
      <c r="U68" s="5"/>
    </row>
    <row r="69" spans="1:21" ht="12.75" customHeight="1" hidden="1">
      <c r="A69" s="56" t="s">
        <v>81</v>
      </c>
      <c r="B69" s="51" t="s">
        <v>82</v>
      </c>
      <c r="C69" s="53"/>
      <c r="D69" s="53"/>
      <c r="E69" s="53"/>
      <c r="F69" s="52">
        <f t="shared" si="10"/>
        <v>37405.2</v>
      </c>
      <c r="G69" s="53">
        <f>35055.2+2350</f>
        <v>37405.2</v>
      </c>
      <c r="H69" s="53"/>
      <c r="I69" s="53"/>
      <c r="J69" s="53"/>
      <c r="K69" s="53">
        <f>L69+M69+N69</f>
        <v>0</v>
      </c>
      <c r="L69" s="53"/>
      <c r="M69" s="53"/>
      <c r="N69" s="53"/>
      <c r="O69" s="51" t="s">
        <v>82</v>
      </c>
      <c r="P69" s="75">
        <f>L69+M69+N69</f>
        <v>0</v>
      </c>
      <c r="Q69" s="48">
        <f t="shared" si="11"/>
        <v>0</v>
      </c>
      <c r="R69" s="49">
        <f>L69/G69*100</f>
        <v>0</v>
      </c>
      <c r="S69" s="58"/>
      <c r="T69" s="53"/>
      <c r="U69" s="5"/>
    </row>
    <row r="70" spans="1:21" ht="16.5" customHeight="1">
      <c r="A70" s="46" t="s">
        <v>83</v>
      </c>
      <c r="B70" s="80"/>
      <c r="C70" s="46" t="e">
        <f>SUM(C16+C34+C38+C44+C52+C59+#REF!+#REF!+#REF!)</f>
        <v>#REF!</v>
      </c>
      <c r="D70" s="46" t="e">
        <f>SUM(D16+D34+D38+D44+D52+D59+#REF!+#REF!+#REF!)</f>
        <v>#REF!</v>
      </c>
      <c r="E70" s="47" t="e">
        <f>SUM(E16+E34+E38+E44+#REF!+E52+E59+#REF!+#REF!+#REF!)</f>
        <v>#REF!</v>
      </c>
      <c r="F70" s="47" t="e">
        <f>SUM(F16+F34+F38+F44+#REF!+F52+F59+#REF!+#REF!+#REF!)</f>
        <v>#REF!</v>
      </c>
      <c r="G70" s="47" t="e">
        <f>SUM(G16+G34+G38+G44+#REF!+G52+G59+#REF!+#REF!+#REF!)</f>
        <v>#REF!</v>
      </c>
      <c r="H70" s="47" t="e">
        <f>SUM(H16+H34+H38+H44+#REF!+H52+H59+#REF!+#REF!+#REF!)</f>
        <v>#REF!</v>
      </c>
      <c r="I70" s="47" t="e">
        <f>SUM(I16+I34+I38+I44+#REF!+I52+I59+#REF!+#REF!+#REF!)</f>
        <v>#REF!</v>
      </c>
      <c r="J70" s="47" t="e">
        <f>SUM(J16+J34+J38+J44+#REF!+J52+J59+#REF!+#REF!+#REF!)</f>
        <v>#REF!</v>
      </c>
      <c r="K70" s="47" t="e">
        <f>SUM(K16+K34+K38+K44+#REF!+K52+K59+#REF!+#REF!+#REF!)</f>
        <v>#REF!</v>
      </c>
      <c r="L70" s="47" t="e">
        <f>SUM(L16+L34+L38+L44+#REF!+L52+L59+#REF!+#REF!+#REF!)</f>
        <v>#REF!</v>
      </c>
      <c r="M70" s="47" t="e">
        <f>SUM(M16+M34+M38+M44+#REF!+M52+M59+#REF!+#REF!+#REF!)</f>
        <v>#REF!</v>
      </c>
      <c r="N70" s="47" t="e">
        <f>SUM(N16+N34+N38+N44+#REF!+N52+N59+#REF!+#REF!+#REF!)</f>
        <v>#REF!</v>
      </c>
      <c r="O70" s="80"/>
      <c r="P70" s="74">
        <f>P16+P32+P34+P38+P44+P52+P59+P66</f>
        <v>97109.00000000001</v>
      </c>
      <c r="Q70" s="48" t="e">
        <f t="shared" si="11"/>
        <v>#REF!</v>
      </c>
      <c r="R70" s="49" t="e">
        <f>L70/G70*100</f>
        <v>#REF!</v>
      </c>
      <c r="S70" s="59" t="e">
        <f>SUM(S16:S67)</f>
        <v>#REF!</v>
      </c>
      <c r="T70" s="47" t="e">
        <f>SUM(T16+T34+T38+T44+#REF!+T52+T59+#REF!+#REF!+#REF!)</f>
        <v>#REF!</v>
      </c>
      <c r="U70" s="5" t="e">
        <f>L70/T70*100</f>
        <v>#REF!</v>
      </c>
    </row>
    <row r="71" spans="1:21" ht="13.5" customHeight="1" hidden="1" thickBot="1">
      <c r="A71" s="32" t="s">
        <v>84</v>
      </c>
      <c r="B71" s="33"/>
      <c r="C71" s="34"/>
      <c r="D71" s="34"/>
      <c r="E71" s="35">
        <v>0</v>
      </c>
      <c r="F71" s="36">
        <f>-43123.7-16350</f>
        <v>-59473.7</v>
      </c>
      <c r="G71" s="34"/>
      <c r="H71" s="34"/>
      <c r="I71" s="34"/>
      <c r="J71" s="35">
        <v>0</v>
      </c>
      <c r="K71" s="37">
        <v>0</v>
      </c>
      <c r="L71" s="35">
        <v>63802.8</v>
      </c>
      <c r="M71" s="35">
        <v>0</v>
      </c>
      <c r="N71" s="35">
        <v>0</v>
      </c>
      <c r="O71" s="33"/>
      <c r="P71" s="38">
        <v>63802.8</v>
      </c>
      <c r="Q71" s="6"/>
      <c r="R71" s="7"/>
      <c r="S71" s="8"/>
      <c r="T71" s="9">
        <v>76369.2</v>
      </c>
      <c r="U71" s="10"/>
    </row>
    <row r="72" spans="1:20" s="20" customFormat="1" ht="12.75" customHeight="1" hidden="1" thickBot="1">
      <c r="A72" s="11" t="s">
        <v>85</v>
      </c>
      <c r="B72" s="12"/>
      <c r="C72" s="13"/>
      <c r="D72" s="13"/>
      <c r="E72" s="13"/>
      <c r="F72" s="13"/>
      <c r="G72" s="13"/>
      <c r="H72" s="13"/>
      <c r="I72" s="13"/>
      <c r="J72" s="14"/>
      <c r="K72" s="13"/>
      <c r="L72" s="15">
        <v>1193121.2</v>
      </c>
      <c r="M72" s="16">
        <v>1131115</v>
      </c>
      <c r="N72" s="16">
        <v>113200</v>
      </c>
      <c r="O72" s="12"/>
      <c r="P72" s="15">
        <f>L72+M72+N72</f>
        <v>2437436.2</v>
      </c>
      <c r="Q72" s="14"/>
      <c r="R72" s="17"/>
      <c r="S72" s="18"/>
      <c r="T72" s="19"/>
    </row>
    <row r="73" ht="7.5" customHeight="1">
      <c r="L73" s="21"/>
    </row>
    <row r="74" spans="1:15" ht="12.75" customHeight="1">
      <c r="A74" s="23"/>
      <c r="B74" s="24"/>
      <c r="C74" s="2"/>
      <c r="D74" s="2"/>
      <c r="E74" s="2"/>
      <c r="F74" t="s">
        <v>86</v>
      </c>
      <c r="G74">
        <f>728.2</f>
        <v>728.2</v>
      </c>
      <c r="J74" s="21"/>
      <c r="L74" s="25" t="e">
        <f>L72-L70</f>
        <v>#REF!</v>
      </c>
      <c r="N74" s="26" t="e">
        <f>N72-N70</f>
        <v>#REF!</v>
      </c>
      <c r="O74" s="24"/>
    </row>
    <row r="75" spans="1:15" ht="15" customHeight="1">
      <c r="A75" s="27"/>
      <c r="B75" s="24"/>
      <c r="C75" s="2"/>
      <c r="D75" s="2"/>
      <c r="E75" s="2"/>
      <c r="F75" t="s">
        <v>87</v>
      </c>
      <c r="G75" s="28">
        <f>2132.8</f>
        <v>2132.8</v>
      </c>
      <c r="M75" s="20"/>
      <c r="O75" s="24"/>
    </row>
    <row r="76" spans="1:15" ht="15" customHeight="1">
      <c r="A76" s="27"/>
      <c r="B76" s="24"/>
      <c r="C76" s="2"/>
      <c r="D76" s="2"/>
      <c r="E76" s="2"/>
      <c r="F76" t="s">
        <v>88</v>
      </c>
      <c r="G76" s="28">
        <v>99705</v>
      </c>
      <c r="M76" s="20"/>
      <c r="O76" s="24"/>
    </row>
    <row r="77" spans="1:15" ht="15" customHeight="1">
      <c r="A77" s="31"/>
      <c r="B77" s="24"/>
      <c r="C77" s="2"/>
      <c r="D77" s="2"/>
      <c r="E77" s="2"/>
      <c r="F77" t="s">
        <v>89</v>
      </c>
      <c r="G77" s="28">
        <v>19806.2</v>
      </c>
      <c r="J77" s="21"/>
      <c r="L77" s="21"/>
      <c r="M77" s="20"/>
      <c r="O77" s="24"/>
    </row>
    <row r="78" spans="1:15" ht="15" customHeight="1">
      <c r="A78" s="29"/>
      <c r="B78" s="24"/>
      <c r="C78" s="2"/>
      <c r="D78" s="2"/>
      <c r="E78" s="2"/>
      <c r="G78" s="26" t="e">
        <f>G70+G74+G75+G76+G77</f>
        <v>#REF!</v>
      </c>
      <c r="O78" s="24"/>
    </row>
    <row r="79" spans="1:15" ht="12.75" customHeight="1">
      <c r="A79" s="30"/>
      <c r="B79" s="24"/>
      <c r="C79" s="2"/>
      <c r="D79" s="2"/>
      <c r="E79" s="2"/>
      <c r="O79" s="24"/>
    </row>
    <row r="80" spans="1:15" ht="12.75" customHeight="1">
      <c r="A80" s="30"/>
      <c r="B80" s="24"/>
      <c r="C80" s="2"/>
      <c r="D80" s="2"/>
      <c r="E80" s="2"/>
      <c r="O80" s="24"/>
    </row>
    <row r="81" spans="2:15" ht="12.75">
      <c r="B81" s="24"/>
      <c r="C81" s="2"/>
      <c r="D81" s="2"/>
      <c r="E81" s="2"/>
      <c r="O81" s="24"/>
    </row>
    <row r="82" spans="1:15" ht="15">
      <c r="A82" s="30"/>
      <c r="B82" s="24"/>
      <c r="C82" s="2"/>
      <c r="D82" s="2"/>
      <c r="E82" s="2"/>
      <c r="O82" s="24"/>
    </row>
    <row r="83" spans="1:15" ht="15">
      <c r="A83" s="29"/>
      <c r="B83" s="24"/>
      <c r="C83" s="2"/>
      <c r="D83" s="2"/>
      <c r="E83" s="2"/>
      <c r="O83" s="24"/>
    </row>
    <row r="84" spans="1:15" ht="15">
      <c r="A84" s="30"/>
      <c r="B84" s="24"/>
      <c r="C84" s="2"/>
      <c r="D84" s="2"/>
      <c r="E84" s="2"/>
      <c r="O84" s="24"/>
    </row>
    <row r="85" spans="1:15" ht="15">
      <c r="A85" s="30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</sheetData>
  <sheetProtection/>
  <mergeCells count="29">
    <mergeCell ref="R11:R13"/>
    <mergeCell ref="S11:S13"/>
    <mergeCell ref="G11:I11"/>
    <mergeCell ref="A11:A14"/>
    <mergeCell ref="O11:O14"/>
    <mergeCell ref="C11:E14"/>
    <mergeCell ref="F11:F14"/>
    <mergeCell ref="B11:B14"/>
    <mergeCell ref="J11:J13"/>
    <mergeCell ref="L11:N11"/>
    <mergeCell ref="B1:P1"/>
    <mergeCell ref="B3:P3"/>
    <mergeCell ref="B4:P4"/>
    <mergeCell ref="B5:P5"/>
    <mergeCell ref="B2:P2"/>
    <mergeCell ref="B6:P6"/>
    <mergeCell ref="A9:T9"/>
    <mergeCell ref="T11:T14"/>
    <mergeCell ref="A10:T10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K11:K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2015-12-24T06:31:17Z</cp:lastPrinted>
  <dcterms:created xsi:type="dcterms:W3CDTF">2007-10-24T16:54:59Z</dcterms:created>
  <dcterms:modified xsi:type="dcterms:W3CDTF">2015-12-28T12:39:01Z</dcterms:modified>
  <cp:category/>
  <cp:version/>
  <cp:contentType/>
  <cp:contentStatus/>
</cp:coreProperties>
</file>